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ata 2018\DIT 1\Ringkasan APBD\PPID-upload\"/>
    </mc:Choice>
  </mc:AlternateContent>
  <bookViews>
    <workbookView xWindow="0" yWindow="0" windowWidth="28800" windowHeight="12285"/>
  </bookViews>
  <sheets>
    <sheet name="Ringkasan APBD 2017 (All)" sheetId="1" r:id="rId1"/>
  </sheets>
  <externalReferences>
    <externalReference r:id="rId2"/>
  </externalReferences>
  <definedNames>
    <definedName name="_xlnm._FilterDatabase" localSheetId="0" hidden="1">'Ringkasan APBD 2017 (All)'!$A$4:$AX$680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693" i="1" l="1"/>
  <c r="AW694" i="1" s="1"/>
  <c r="AR679" i="1"/>
  <c r="AR680" i="1" s="1"/>
  <c r="AI679" i="1"/>
  <c r="AI680" i="1" s="1"/>
  <c r="AB679" i="1"/>
  <c r="AB680" i="1" s="1"/>
  <c r="AA679" i="1"/>
  <c r="AA680" i="1" s="1"/>
  <c r="K679" i="1"/>
  <c r="AU678" i="1"/>
  <c r="AT678" i="1"/>
  <c r="AS678" i="1"/>
  <c r="AR678" i="1"/>
  <c r="AP678" i="1"/>
  <c r="AO678" i="1"/>
  <c r="AN678" i="1"/>
  <c r="AM678" i="1"/>
  <c r="AL678" i="1"/>
  <c r="AK678" i="1"/>
  <c r="AI678" i="1"/>
  <c r="AH678" i="1"/>
  <c r="AG678" i="1"/>
  <c r="AF678" i="1"/>
  <c r="AE678" i="1"/>
  <c r="AD678" i="1"/>
  <c r="AC678" i="1"/>
  <c r="AB678" i="1"/>
  <c r="AA678" i="1"/>
  <c r="Z678" i="1"/>
  <c r="Y678" i="1"/>
  <c r="X678" i="1"/>
  <c r="U678" i="1"/>
  <c r="S678" i="1"/>
  <c r="R678" i="1"/>
  <c r="Q678" i="1"/>
  <c r="N678" i="1"/>
  <c r="M678" i="1"/>
  <c r="K678" i="1"/>
  <c r="J678" i="1"/>
  <c r="I678" i="1"/>
  <c r="H678" i="1"/>
  <c r="AU677" i="1"/>
  <c r="AU679" i="1" s="1"/>
  <c r="AU680" i="1" s="1"/>
  <c r="AT677" i="1"/>
  <c r="AT679" i="1" s="1"/>
  <c r="AT680" i="1" s="1"/>
  <c r="AS677" i="1"/>
  <c r="AS679" i="1" s="1"/>
  <c r="AS680" i="1" s="1"/>
  <c r="AR677" i="1"/>
  <c r="AP677" i="1"/>
  <c r="AP679" i="1" s="1"/>
  <c r="AP680" i="1" s="1"/>
  <c r="AO677" i="1"/>
  <c r="AO679" i="1" s="1"/>
  <c r="AO680" i="1" s="1"/>
  <c r="AN677" i="1"/>
  <c r="AN679" i="1" s="1"/>
  <c r="AN680" i="1" s="1"/>
  <c r="AM677" i="1"/>
  <c r="AM679" i="1" s="1"/>
  <c r="AM680" i="1" s="1"/>
  <c r="AL677" i="1"/>
  <c r="AL679" i="1" s="1"/>
  <c r="AL680" i="1" s="1"/>
  <c r="AK677" i="1"/>
  <c r="AK679" i="1" s="1"/>
  <c r="AK680" i="1" s="1"/>
  <c r="AI677" i="1"/>
  <c r="AH677" i="1"/>
  <c r="AH679" i="1" s="1"/>
  <c r="AH680" i="1" s="1"/>
  <c r="AG677" i="1"/>
  <c r="AG679" i="1" s="1"/>
  <c r="AG680" i="1" s="1"/>
  <c r="AE677" i="1"/>
  <c r="AE679" i="1" s="1"/>
  <c r="AC677" i="1"/>
  <c r="AC679" i="1" s="1"/>
  <c r="AC680" i="1" s="1"/>
  <c r="AB677" i="1"/>
  <c r="AA677" i="1"/>
  <c r="Z677" i="1"/>
  <c r="Z679" i="1" s="1"/>
  <c r="Z680" i="1" s="1"/>
  <c r="Y677" i="1"/>
  <c r="Y679" i="1" s="1"/>
  <c r="Y680" i="1" s="1"/>
  <c r="X677" i="1"/>
  <c r="X679" i="1" s="1"/>
  <c r="X680" i="1" s="1"/>
  <c r="U677" i="1"/>
  <c r="U679" i="1" s="1"/>
  <c r="R677" i="1"/>
  <c r="R679" i="1" s="1"/>
  <c r="Q677" i="1"/>
  <c r="Q679" i="1" s="1"/>
  <c r="O677" i="1"/>
  <c r="O679" i="1" s="1"/>
  <c r="N677" i="1"/>
  <c r="N679" i="1" s="1"/>
  <c r="N680" i="1" s="1"/>
  <c r="M677" i="1"/>
  <c r="M679" i="1" s="1"/>
  <c r="M680" i="1" s="1"/>
  <c r="K677" i="1"/>
  <c r="J677" i="1"/>
  <c r="J679" i="1" s="1"/>
  <c r="I677" i="1"/>
  <c r="I679" i="1" s="1"/>
  <c r="H677" i="1"/>
  <c r="H679" i="1" s="1"/>
  <c r="H680" i="1" s="1"/>
  <c r="AQ676" i="1"/>
  <c r="AQ678" i="1" s="1"/>
  <c r="AJ676" i="1"/>
  <c r="AW676" i="1" s="1"/>
  <c r="AF676" i="1"/>
  <c r="W676" i="1"/>
  <c r="W678" i="1" s="1"/>
  <c r="V676" i="1"/>
  <c r="V678" i="1" s="1"/>
  <c r="T676" i="1"/>
  <c r="P676" i="1" s="1"/>
  <c r="P678" i="1" s="1"/>
  <c r="O676" i="1"/>
  <c r="O678" i="1" s="1"/>
  <c r="L676" i="1"/>
  <c r="L678" i="1" s="1"/>
  <c r="G676" i="1"/>
  <c r="G678" i="1" s="1"/>
  <c r="AQ675" i="1"/>
  <c r="AJ675" i="1"/>
  <c r="AW675" i="1" s="1"/>
  <c r="AX675" i="1" s="1"/>
  <c r="AF675" i="1"/>
  <c r="W675" i="1"/>
  <c r="V675" i="1"/>
  <c r="P675" i="1"/>
  <c r="F675" i="1" s="1"/>
  <c r="AV675" i="1" s="1"/>
  <c r="L675" i="1"/>
  <c r="G675" i="1"/>
  <c r="AW674" i="1"/>
  <c r="AX674" i="1" s="1"/>
  <c r="AQ674" i="1"/>
  <c r="AJ674" i="1"/>
  <c r="AF674" i="1"/>
  <c r="W674" i="1"/>
  <c r="V674" i="1" s="1"/>
  <c r="P674" i="1"/>
  <c r="L674" i="1"/>
  <c r="G674" i="1"/>
  <c r="F674" i="1" s="1"/>
  <c r="AV674" i="1" s="1"/>
  <c r="AQ673" i="1"/>
  <c r="AJ673" i="1"/>
  <c r="AW673" i="1" s="1"/>
  <c r="AX673" i="1" s="1"/>
  <c r="AF673" i="1"/>
  <c r="W673" i="1"/>
  <c r="V673" i="1" s="1"/>
  <c r="U673" i="1"/>
  <c r="T673" i="1"/>
  <c r="P673" i="1"/>
  <c r="L673" i="1"/>
  <c r="G673" i="1"/>
  <c r="F673" i="1" s="1"/>
  <c r="AV673" i="1" s="1"/>
  <c r="AQ672" i="1"/>
  <c r="AJ672" i="1"/>
  <c r="AW672" i="1" s="1"/>
  <c r="AX672" i="1" s="1"/>
  <c r="AF672" i="1"/>
  <c r="W672" i="1"/>
  <c r="V672" i="1" s="1"/>
  <c r="P672" i="1"/>
  <c r="L672" i="1"/>
  <c r="G672" i="1"/>
  <c r="F672" i="1"/>
  <c r="AV672" i="1" s="1"/>
  <c r="AQ671" i="1"/>
  <c r="AJ671" i="1"/>
  <c r="AW671" i="1" s="1"/>
  <c r="AX671" i="1" s="1"/>
  <c r="AF671" i="1"/>
  <c r="W671" i="1"/>
  <c r="V671" i="1" s="1"/>
  <c r="P671" i="1"/>
  <c r="L671" i="1"/>
  <c r="G671" i="1"/>
  <c r="F671" i="1" s="1"/>
  <c r="AV671" i="1" s="1"/>
  <c r="AQ670" i="1"/>
  <c r="AJ670" i="1"/>
  <c r="AW670" i="1" s="1"/>
  <c r="AX670" i="1" s="1"/>
  <c r="AF670" i="1"/>
  <c r="W670" i="1"/>
  <c r="V670" i="1"/>
  <c r="S670" i="1"/>
  <c r="P670" i="1" s="1"/>
  <c r="L670" i="1"/>
  <c r="F670" i="1" s="1"/>
  <c r="AV670" i="1" s="1"/>
  <c r="G670" i="1"/>
  <c r="AW669" i="1"/>
  <c r="AQ669" i="1"/>
  <c r="AJ669" i="1"/>
  <c r="AF669" i="1"/>
  <c r="W669" i="1"/>
  <c r="V669" i="1"/>
  <c r="P669" i="1"/>
  <c r="L669" i="1"/>
  <c r="F669" i="1" s="1"/>
  <c r="AV669" i="1" s="1"/>
  <c r="AX669" i="1" s="1"/>
  <c r="G669" i="1"/>
  <c r="AQ668" i="1"/>
  <c r="AW668" i="1" s="1"/>
  <c r="AX668" i="1" s="1"/>
  <c r="AJ668" i="1"/>
  <c r="AF668" i="1"/>
  <c r="W668" i="1"/>
  <c r="V668" i="1" s="1"/>
  <c r="P668" i="1"/>
  <c r="L668" i="1"/>
  <c r="G668" i="1"/>
  <c r="F668" i="1" s="1"/>
  <c r="AV668" i="1" s="1"/>
  <c r="AQ667" i="1"/>
  <c r="AJ667" i="1"/>
  <c r="AW667" i="1" s="1"/>
  <c r="AF667" i="1"/>
  <c r="V667" i="1" s="1"/>
  <c r="W667" i="1"/>
  <c r="U667" i="1"/>
  <c r="P667" i="1" s="1"/>
  <c r="F667" i="1" s="1"/>
  <c r="L667" i="1"/>
  <c r="G667" i="1"/>
  <c r="AQ666" i="1"/>
  <c r="AJ666" i="1"/>
  <c r="AW666" i="1" s="1"/>
  <c r="AF666" i="1"/>
  <c r="W666" i="1"/>
  <c r="V666" i="1" s="1"/>
  <c r="U666" i="1"/>
  <c r="P666" i="1"/>
  <c r="L666" i="1"/>
  <c r="G666" i="1"/>
  <c r="F666" i="1"/>
  <c r="AQ665" i="1"/>
  <c r="AJ665" i="1"/>
  <c r="AW665" i="1" s="1"/>
  <c r="AF665" i="1"/>
  <c r="AD665" i="1"/>
  <c r="AD677" i="1" s="1"/>
  <c r="AD679" i="1" s="1"/>
  <c r="AD680" i="1" s="1"/>
  <c r="T665" i="1"/>
  <c r="T677" i="1" s="1"/>
  <c r="P665" i="1"/>
  <c r="L665" i="1"/>
  <c r="G665" i="1"/>
  <c r="F665" i="1"/>
  <c r="B665" i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AQ664" i="1"/>
  <c r="AQ677" i="1" s="1"/>
  <c r="AQ679" i="1" s="1"/>
  <c r="AQ680" i="1" s="1"/>
  <c r="AJ664" i="1"/>
  <c r="AJ677" i="1" s="1"/>
  <c r="AF664" i="1"/>
  <c r="AF677" i="1" s="1"/>
  <c r="AF679" i="1" s="1"/>
  <c r="AF680" i="1" s="1"/>
  <c r="W664" i="1"/>
  <c r="P664" i="1"/>
  <c r="P677" i="1" s="1"/>
  <c r="P679" i="1" s="1"/>
  <c r="L664" i="1"/>
  <c r="L677" i="1" s="1"/>
  <c r="L679" i="1" s="1"/>
  <c r="G664" i="1"/>
  <c r="F664" i="1" s="1"/>
  <c r="AU663" i="1"/>
  <c r="AT663" i="1"/>
  <c r="AS663" i="1"/>
  <c r="AR663" i="1"/>
  <c r="AQ663" i="1" s="1"/>
  <c r="AP663" i="1"/>
  <c r="AO663" i="1"/>
  <c r="AN663" i="1"/>
  <c r="AM663" i="1"/>
  <c r="AL663" i="1"/>
  <c r="AK663" i="1"/>
  <c r="AJ663" i="1" s="1"/>
  <c r="AW663" i="1" s="1"/>
  <c r="AI663" i="1"/>
  <c r="AH663" i="1"/>
  <c r="AG663" i="1"/>
  <c r="AF663" i="1" s="1"/>
  <c r="AE663" i="1"/>
  <c r="AD663" i="1"/>
  <c r="AC663" i="1"/>
  <c r="AB663" i="1"/>
  <c r="AA663" i="1"/>
  <c r="Z663" i="1"/>
  <c r="Y663" i="1"/>
  <c r="X663" i="1"/>
  <c r="W663" i="1"/>
  <c r="V663" i="1" s="1"/>
  <c r="U663" i="1"/>
  <c r="T663" i="1"/>
  <c r="S663" i="1"/>
  <c r="R663" i="1"/>
  <c r="Q663" i="1"/>
  <c r="O663" i="1"/>
  <c r="N663" i="1"/>
  <c r="M663" i="1"/>
  <c r="L663" i="1" s="1"/>
  <c r="K663" i="1"/>
  <c r="J663" i="1"/>
  <c r="I663" i="1"/>
  <c r="G663" i="1" s="1"/>
  <c r="H663" i="1"/>
  <c r="AA661" i="1"/>
  <c r="AA662" i="1" s="1"/>
  <c r="AX660" i="1"/>
  <c r="AW660" i="1"/>
  <c r="AV660" i="1"/>
  <c r="AU660" i="1"/>
  <c r="AT660" i="1"/>
  <c r="AS660" i="1"/>
  <c r="AR660" i="1"/>
  <c r="AQ660" i="1"/>
  <c r="AP660" i="1"/>
  <c r="AO660" i="1"/>
  <c r="AN660" i="1"/>
  <c r="AM660" i="1"/>
  <c r="AL660" i="1"/>
  <c r="AK660" i="1"/>
  <c r="AJ660" i="1"/>
  <c r="AI660" i="1"/>
  <c r="AH660" i="1"/>
  <c r="AG660" i="1"/>
  <c r="AF660" i="1"/>
  <c r="AE660" i="1"/>
  <c r="AD660" i="1"/>
  <c r="AC660" i="1"/>
  <c r="AB660" i="1"/>
  <c r="AA660" i="1"/>
  <c r="Z660" i="1"/>
  <c r="Y660" i="1"/>
  <c r="X660" i="1"/>
  <c r="W660" i="1"/>
  <c r="V660" i="1"/>
  <c r="U660" i="1"/>
  <c r="T660" i="1"/>
  <c r="S660" i="1"/>
  <c r="R660" i="1"/>
  <c r="Q660" i="1"/>
  <c r="P660" i="1"/>
  <c r="O660" i="1"/>
  <c r="N660" i="1"/>
  <c r="M660" i="1"/>
  <c r="L660" i="1"/>
  <c r="K660" i="1"/>
  <c r="J660" i="1"/>
  <c r="I660" i="1"/>
  <c r="H660" i="1"/>
  <c r="G660" i="1"/>
  <c r="F660" i="1"/>
  <c r="AO659" i="1"/>
  <c r="AO661" i="1" s="1"/>
  <c r="AO662" i="1" s="1"/>
  <c r="N659" i="1"/>
  <c r="N661" i="1" s="1"/>
  <c r="N662" i="1" s="1"/>
  <c r="AQ657" i="1"/>
  <c r="AJ657" i="1"/>
  <c r="AW657" i="1" s="1"/>
  <c r="AF657" i="1"/>
  <c r="W657" i="1"/>
  <c r="V657" i="1" s="1"/>
  <c r="U657" i="1"/>
  <c r="T657" i="1"/>
  <c r="L657" i="1"/>
  <c r="G657" i="1"/>
  <c r="AW656" i="1"/>
  <c r="AQ656" i="1"/>
  <c r="AJ656" i="1"/>
  <c r="AF656" i="1"/>
  <c r="W656" i="1"/>
  <c r="U656" i="1"/>
  <c r="T656" i="1"/>
  <c r="P656" i="1"/>
  <c r="O656" i="1"/>
  <c r="L656" i="1" s="1"/>
  <c r="G656" i="1"/>
  <c r="AW655" i="1"/>
  <c r="AQ655" i="1"/>
  <c r="AJ655" i="1"/>
  <c r="AF655" i="1"/>
  <c r="W655" i="1"/>
  <c r="V655" i="1"/>
  <c r="U655" i="1"/>
  <c r="T655" i="1"/>
  <c r="P655" i="1"/>
  <c r="L655" i="1"/>
  <c r="G655" i="1"/>
  <c r="AQ654" i="1"/>
  <c r="AJ654" i="1"/>
  <c r="AW654" i="1" s="1"/>
  <c r="AX654" i="1" s="1"/>
  <c r="AF654" i="1"/>
  <c r="W654" i="1"/>
  <c r="V654" i="1"/>
  <c r="P654" i="1"/>
  <c r="L654" i="1"/>
  <c r="G654" i="1"/>
  <c r="F654" i="1"/>
  <c r="AV654" i="1" s="1"/>
  <c r="AQ653" i="1"/>
  <c r="AJ653" i="1"/>
  <c r="AW653" i="1" s="1"/>
  <c r="AF653" i="1"/>
  <c r="W653" i="1"/>
  <c r="V653" i="1" s="1"/>
  <c r="U653" i="1"/>
  <c r="P653" i="1"/>
  <c r="L653" i="1"/>
  <c r="G653" i="1"/>
  <c r="F653" i="1" s="1"/>
  <c r="AQ652" i="1"/>
  <c r="AJ652" i="1"/>
  <c r="AW652" i="1" s="1"/>
  <c r="AF652" i="1"/>
  <c r="V652" i="1" s="1"/>
  <c r="W652" i="1"/>
  <c r="U652" i="1"/>
  <c r="P652" i="1" s="1"/>
  <c r="L652" i="1"/>
  <c r="G652" i="1"/>
  <c r="F652" i="1" s="1"/>
  <c r="AQ651" i="1"/>
  <c r="AW651" i="1" s="1"/>
  <c r="AJ651" i="1"/>
  <c r="AF651" i="1"/>
  <c r="W651" i="1"/>
  <c r="V651" i="1"/>
  <c r="P651" i="1"/>
  <c r="L651" i="1"/>
  <c r="G651" i="1"/>
  <c r="F651" i="1"/>
  <c r="AV651" i="1" s="1"/>
  <c r="AW650" i="1"/>
  <c r="AQ650" i="1"/>
  <c r="AJ650" i="1"/>
  <c r="AF650" i="1"/>
  <c r="W650" i="1"/>
  <c r="V650" i="1" s="1"/>
  <c r="P650" i="1"/>
  <c r="L650" i="1"/>
  <c r="G650" i="1"/>
  <c r="F650" i="1" s="1"/>
  <c r="AV650" i="1" s="1"/>
  <c r="AQ649" i="1"/>
  <c r="AJ649" i="1"/>
  <c r="AW649" i="1" s="1"/>
  <c r="AX649" i="1" s="1"/>
  <c r="AF649" i="1"/>
  <c r="V649" i="1" s="1"/>
  <c r="W649" i="1"/>
  <c r="T649" i="1"/>
  <c r="P649" i="1" s="1"/>
  <c r="F649" i="1" s="1"/>
  <c r="AV649" i="1" s="1"/>
  <c r="L649" i="1"/>
  <c r="G649" i="1"/>
  <c r="AW648" i="1"/>
  <c r="AQ648" i="1"/>
  <c r="AJ648" i="1"/>
  <c r="AF648" i="1"/>
  <c r="W648" i="1"/>
  <c r="V648" i="1" s="1"/>
  <c r="P648" i="1"/>
  <c r="L648" i="1"/>
  <c r="G648" i="1"/>
  <c r="F648" i="1"/>
  <c r="AV648" i="1" s="1"/>
  <c r="AQ647" i="1"/>
  <c r="AJ647" i="1"/>
  <c r="AF647" i="1"/>
  <c r="W647" i="1"/>
  <c r="V647" i="1" s="1"/>
  <c r="U647" i="1"/>
  <c r="T647" i="1"/>
  <c r="P647" i="1"/>
  <c r="O647" i="1"/>
  <c r="L647" i="1" s="1"/>
  <c r="F647" i="1" s="1"/>
  <c r="AV647" i="1" s="1"/>
  <c r="G647" i="1"/>
  <c r="AQ646" i="1"/>
  <c r="AJ646" i="1"/>
  <c r="AW646" i="1" s="1"/>
  <c r="AF646" i="1"/>
  <c r="W646" i="1"/>
  <c r="V646" i="1" s="1"/>
  <c r="P646" i="1"/>
  <c r="L646" i="1"/>
  <c r="G646" i="1"/>
  <c r="F646" i="1" s="1"/>
  <c r="AV646" i="1" s="1"/>
  <c r="AW645" i="1"/>
  <c r="AQ645" i="1"/>
  <c r="AJ645" i="1"/>
  <c r="AF645" i="1"/>
  <c r="W645" i="1"/>
  <c r="V645" i="1" s="1"/>
  <c r="U645" i="1"/>
  <c r="P645" i="1"/>
  <c r="L645" i="1"/>
  <c r="G645" i="1"/>
  <c r="AW644" i="1"/>
  <c r="AQ644" i="1"/>
  <c r="AJ644" i="1"/>
  <c r="AF644" i="1"/>
  <c r="W644" i="1"/>
  <c r="V644" i="1" s="1"/>
  <c r="U644" i="1"/>
  <c r="T644" i="1"/>
  <c r="P644" i="1"/>
  <c r="L644" i="1"/>
  <c r="G644" i="1"/>
  <c r="F644" i="1" s="1"/>
  <c r="AW643" i="1"/>
  <c r="AV643" i="1"/>
  <c r="AQ643" i="1"/>
  <c r="AJ643" i="1"/>
  <c r="AF643" i="1"/>
  <c r="W643" i="1"/>
  <c r="V643" i="1" s="1"/>
  <c r="P643" i="1"/>
  <c r="L643" i="1"/>
  <c r="G643" i="1"/>
  <c r="F643" i="1" s="1"/>
  <c r="AW642" i="1"/>
  <c r="AQ642" i="1"/>
  <c r="AJ642" i="1"/>
  <c r="AF642" i="1"/>
  <c r="W642" i="1"/>
  <c r="V642" i="1" s="1"/>
  <c r="U642" i="1"/>
  <c r="T642" i="1"/>
  <c r="P642" i="1" s="1"/>
  <c r="L642" i="1"/>
  <c r="G642" i="1"/>
  <c r="F642" i="1"/>
  <c r="AV642" i="1" s="1"/>
  <c r="AW641" i="1"/>
  <c r="AQ641" i="1"/>
  <c r="AJ641" i="1"/>
  <c r="AF641" i="1"/>
  <c r="W641" i="1"/>
  <c r="V641" i="1" s="1"/>
  <c r="P641" i="1"/>
  <c r="L641" i="1"/>
  <c r="G641" i="1"/>
  <c r="F641" i="1" s="1"/>
  <c r="AV641" i="1" s="1"/>
  <c r="AQ640" i="1"/>
  <c r="AJ640" i="1"/>
  <c r="AW640" i="1" s="1"/>
  <c r="AF640" i="1"/>
  <c r="W640" i="1"/>
  <c r="V640" i="1"/>
  <c r="U640" i="1"/>
  <c r="P640" i="1" s="1"/>
  <c r="L640" i="1"/>
  <c r="G640" i="1"/>
  <c r="AQ639" i="1"/>
  <c r="AJ639" i="1"/>
  <c r="AW639" i="1" s="1"/>
  <c r="AF639" i="1"/>
  <c r="V639" i="1" s="1"/>
  <c r="W639" i="1"/>
  <c r="P639" i="1"/>
  <c r="L639" i="1"/>
  <c r="G639" i="1"/>
  <c r="AW638" i="1"/>
  <c r="AQ638" i="1"/>
  <c r="AJ638" i="1"/>
  <c r="AF638" i="1"/>
  <c r="W638" i="1"/>
  <c r="V638" i="1" s="1"/>
  <c r="U638" i="1"/>
  <c r="P638" i="1"/>
  <c r="L638" i="1"/>
  <c r="G638" i="1"/>
  <c r="F638" i="1" s="1"/>
  <c r="AV638" i="1" s="1"/>
  <c r="AQ637" i="1"/>
  <c r="AJ637" i="1"/>
  <c r="AW637" i="1" s="1"/>
  <c r="AX637" i="1" s="1"/>
  <c r="AF637" i="1"/>
  <c r="W637" i="1"/>
  <c r="V637" i="1"/>
  <c r="U637" i="1"/>
  <c r="P637" i="1" s="1"/>
  <c r="T637" i="1"/>
  <c r="O637" i="1"/>
  <c r="L637" i="1" s="1"/>
  <c r="G637" i="1"/>
  <c r="F637" i="1" s="1"/>
  <c r="AV637" i="1" s="1"/>
  <c r="AW636" i="1"/>
  <c r="AQ636" i="1"/>
  <c r="AJ636" i="1"/>
  <c r="AF636" i="1"/>
  <c r="W636" i="1"/>
  <c r="V636" i="1" s="1"/>
  <c r="U636" i="1"/>
  <c r="T636" i="1"/>
  <c r="P636" i="1"/>
  <c r="L636" i="1"/>
  <c r="G636" i="1"/>
  <c r="F636" i="1" s="1"/>
  <c r="AV636" i="1" s="1"/>
  <c r="AW635" i="1"/>
  <c r="AQ635" i="1"/>
  <c r="AJ635" i="1"/>
  <c r="AF635" i="1"/>
  <c r="W635" i="1"/>
  <c r="V635" i="1" s="1"/>
  <c r="P635" i="1"/>
  <c r="L635" i="1"/>
  <c r="G635" i="1"/>
  <c r="F635" i="1" s="1"/>
  <c r="AV635" i="1" s="1"/>
  <c r="AQ634" i="1"/>
  <c r="AJ634" i="1"/>
  <c r="AW634" i="1" s="1"/>
  <c r="AF634" i="1"/>
  <c r="W634" i="1"/>
  <c r="V634" i="1" s="1"/>
  <c r="P634" i="1"/>
  <c r="L634" i="1"/>
  <c r="F634" i="1" s="1"/>
  <c r="G634" i="1"/>
  <c r="B634" i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AQ633" i="1"/>
  <c r="AJ633" i="1"/>
  <c r="AW633" i="1" s="1"/>
  <c r="AF633" i="1"/>
  <c r="W633" i="1"/>
  <c r="V633" i="1" s="1"/>
  <c r="P633" i="1"/>
  <c r="L633" i="1"/>
  <c r="G633" i="1"/>
  <c r="F633" i="1" s="1"/>
  <c r="AV633" i="1" s="1"/>
  <c r="AU632" i="1"/>
  <c r="AU659" i="1" s="1"/>
  <c r="AU661" i="1" s="1"/>
  <c r="AU662" i="1" s="1"/>
  <c r="AT632" i="1"/>
  <c r="AT659" i="1" s="1"/>
  <c r="AT661" i="1" s="1"/>
  <c r="AT662" i="1" s="1"/>
  <c r="AS632" i="1"/>
  <c r="AS659" i="1" s="1"/>
  <c r="AR632" i="1"/>
  <c r="AR659" i="1" s="1"/>
  <c r="AR661" i="1" s="1"/>
  <c r="AR662" i="1" s="1"/>
  <c r="AP632" i="1"/>
  <c r="AP659" i="1" s="1"/>
  <c r="AP661" i="1" s="1"/>
  <c r="AP662" i="1" s="1"/>
  <c r="AO632" i="1"/>
  <c r="AN632" i="1"/>
  <c r="AN659" i="1" s="1"/>
  <c r="AN661" i="1" s="1"/>
  <c r="AN662" i="1" s="1"/>
  <c r="AM632" i="1"/>
  <c r="AM659" i="1" s="1"/>
  <c r="AM661" i="1" s="1"/>
  <c r="AM662" i="1" s="1"/>
  <c r="AL632" i="1"/>
  <c r="AL659" i="1" s="1"/>
  <c r="AL661" i="1" s="1"/>
  <c r="AL662" i="1" s="1"/>
  <c r="AK632" i="1"/>
  <c r="AK659" i="1" s="1"/>
  <c r="AI632" i="1"/>
  <c r="AI659" i="1" s="1"/>
  <c r="AI661" i="1" s="1"/>
  <c r="AI662" i="1" s="1"/>
  <c r="AH632" i="1"/>
  <c r="AH659" i="1" s="1"/>
  <c r="AH661" i="1" s="1"/>
  <c r="AH662" i="1" s="1"/>
  <c r="AG632" i="1"/>
  <c r="AF632" i="1" s="1"/>
  <c r="AF659" i="1" s="1"/>
  <c r="AF661" i="1" s="1"/>
  <c r="AF662" i="1" s="1"/>
  <c r="AE632" i="1"/>
  <c r="AE659" i="1" s="1"/>
  <c r="AE661" i="1" s="1"/>
  <c r="AE662" i="1" s="1"/>
  <c r="AD632" i="1"/>
  <c r="AD659" i="1" s="1"/>
  <c r="AD661" i="1" s="1"/>
  <c r="AD662" i="1" s="1"/>
  <c r="AC632" i="1"/>
  <c r="AC659" i="1" s="1"/>
  <c r="AC661" i="1" s="1"/>
  <c r="AC662" i="1" s="1"/>
  <c r="AB632" i="1"/>
  <c r="AB659" i="1" s="1"/>
  <c r="AB661" i="1" s="1"/>
  <c r="AB662" i="1" s="1"/>
  <c r="AA632" i="1"/>
  <c r="AA659" i="1" s="1"/>
  <c r="Z632" i="1"/>
  <c r="Z659" i="1" s="1"/>
  <c r="Z661" i="1" s="1"/>
  <c r="Z662" i="1" s="1"/>
  <c r="Y632" i="1"/>
  <c r="X632" i="1"/>
  <c r="X659" i="1" s="1"/>
  <c r="X661" i="1" s="1"/>
  <c r="X662" i="1" s="1"/>
  <c r="U632" i="1"/>
  <c r="U659" i="1" s="1"/>
  <c r="T632" i="1"/>
  <c r="S632" i="1"/>
  <c r="S659" i="1" s="1"/>
  <c r="S661" i="1" s="1"/>
  <c r="S662" i="1" s="1"/>
  <c r="R632" i="1"/>
  <c r="R659" i="1" s="1"/>
  <c r="R661" i="1" s="1"/>
  <c r="R662" i="1" s="1"/>
  <c r="Q632" i="1"/>
  <c r="O632" i="1"/>
  <c r="O659" i="1" s="1"/>
  <c r="O661" i="1" s="1"/>
  <c r="O662" i="1" s="1"/>
  <c r="N632" i="1"/>
  <c r="M632" i="1"/>
  <c r="M659" i="1" s="1"/>
  <c r="K632" i="1"/>
  <c r="K659" i="1" s="1"/>
  <c r="K661" i="1" s="1"/>
  <c r="K662" i="1" s="1"/>
  <c r="J632" i="1"/>
  <c r="J659" i="1" s="1"/>
  <c r="J661" i="1" s="1"/>
  <c r="J662" i="1" s="1"/>
  <c r="I632" i="1"/>
  <c r="G632" i="1" s="1"/>
  <c r="H632" i="1"/>
  <c r="H659" i="1" s="1"/>
  <c r="H661" i="1" s="1"/>
  <c r="H662" i="1" s="1"/>
  <c r="B632" i="1"/>
  <c r="B633" i="1" s="1"/>
  <c r="AW631" i="1"/>
  <c r="AQ631" i="1"/>
  <c r="AJ631" i="1"/>
  <c r="AF631" i="1"/>
  <c r="W631" i="1"/>
  <c r="V631" i="1" s="1"/>
  <c r="P631" i="1"/>
  <c r="L631" i="1"/>
  <c r="G631" i="1"/>
  <c r="B631" i="1"/>
  <c r="AQ630" i="1"/>
  <c r="AJ630" i="1"/>
  <c r="AW630" i="1" s="1"/>
  <c r="AF630" i="1"/>
  <c r="W630" i="1"/>
  <c r="V630" i="1"/>
  <c r="P630" i="1"/>
  <c r="L630" i="1"/>
  <c r="G630" i="1"/>
  <c r="F630" i="1"/>
  <c r="AQ629" i="1"/>
  <c r="AW629" i="1" s="1"/>
  <c r="AJ629" i="1"/>
  <c r="AF629" i="1"/>
  <c r="W629" i="1"/>
  <c r="V629" i="1" s="1"/>
  <c r="P629" i="1"/>
  <c r="L629" i="1"/>
  <c r="G629" i="1"/>
  <c r="F629" i="1"/>
  <c r="X628" i="1"/>
  <c r="AU626" i="1"/>
  <c r="AT626" i="1"/>
  <c r="AS626" i="1"/>
  <c r="AR626" i="1"/>
  <c r="AP626" i="1"/>
  <c r="AO626" i="1"/>
  <c r="AN626" i="1"/>
  <c r="AM626" i="1"/>
  <c r="AL626" i="1"/>
  <c r="AK626" i="1"/>
  <c r="AI626" i="1"/>
  <c r="AH626" i="1"/>
  <c r="AG626" i="1"/>
  <c r="AE626" i="1"/>
  <c r="AD626" i="1"/>
  <c r="AC626" i="1"/>
  <c r="AB626" i="1"/>
  <c r="AA626" i="1"/>
  <c r="Z626" i="1"/>
  <c r="Y626" i="1"/>
  <c r="X626" i="1"/>
  <c r="U626" i="1"/>
  <c r="T626" i="1"/>
  <c r="S626" i="1"/>
  <c r="R626" i="1"/>
  <c r="Q626" i="1"/>
  <c r="O626" i="1"/>
  <c r="N626" i="1"/>
  <c r="M626" i="1"/>
  <c r="K626" i="1"/>
  <c r="J626" i="1"/>
  <c r="I626" i="1"/>
  <c r="H626" i="1"/>
  <c r="AM625" i="1"/>
  <c r="AM627" i="1" s="1"/>
  <c r="AM628" i="1" s="1"/>
  <c r="AQ624" i="1"/>
  <c r="AW624" i="1" s="1"/>
  <c r="AJ624" i="1"/>
  <c r="AF624" i="1"/>
  <c r="W624" i="1"/>
  <c r="P624" i="1"/>
  <c r="L624" i="1"/>
  <c r="G624" i="1"/>
  <c r="G626" i="1" s="1"/>
  <c r="F624" i="1"/>
  <c r="AW623" i="1"/>
  <c r="AQ623" i="1"/>
  <c r="AQ626" i="1" s="1"/>
  <c r="AJ623" i="1"/>
  <c r="AJ626" i="1" s="1"/>
  <c r="AF623" i="1"/>
  <c r="AF626" i="1" s="1"/>
  <c r="W623" i="1"/>
  <c r="P623" i="1"/>
  <c r="P626" i="1" s="1"/>
  <c r="L623" i="1"/>
  <c r="F623" i="1" s="1"/>
  <c r="G623" i="1"/>
  <c r="AQ622" i="1"/>
  <c r="AW622" i="1" s="1"/>
  <c r="AJ622" i="1"/>
  <c r="AF622" i="1"/>
  <c r="W622" i="1"/>
  <c r="V622" i="1"/>
  <c r="P622" i="1"/>
  <c r="L622" i="1"/>
  <c r="G622" i="1"/>
  <c r="F622" i="1" s="1"/>
  <c r="AV622" i="1" s="1"/>
  <c r="AQ621" i="1"/>
  <c r="AJ621" i="1"/>
  <c r="AW621" i="1" s="1"/>
  <c r="AF621" i="1"/>
  <c r="V621" i="1" s="1"/>
  <c r="W621" i="1"/>
  <c r="P621" i="1"/>
  <c r="L621" i="1"/>
  <c r="F621" i="1" s="1"/>
  <c r="AV621" i="1" s="1"/>
  <c r="G621" i="1"/>
  <c r="AU620" i="1"/>
  <c r="AT620" i="1"/>
  <c r="AS620" i="1"/>
  <c r="AR620" i="1"/>
  <c r="AQ620" i="1" s="1"/>
  <c r="AP620" i="1"/>
  <c r="AO620" i="1"/>
  <c r="AN620" i="1"/>
  <c r="AM620" i="1"/>
  <c r="AL620" i="1"/>
  <c r="AK620" i="1"/>
  <c r="AJ620" i="1"/>
  <c r="AI620" i="1"/>
  <c r="AH620" i="1"/>
  <c r="AG620" i="1"/>
  <c r="AF620" i="1" s="1"/>
  <c r="AE620" i="1"/>
  <c r="AD620" i="1"/>
  <c r="AC620" i="1"/>
  <c r="AB620" i="1"/>
  <c r="W620" i="1" s="1"/>
  <c r="V620" i="1" s="1"/>
  <c r="AA620" i="1"/>
  <c r="Z620" i="1"/>
  <c r="Y620" i="1"/>
  <c r="X620" i="1"/>
  <c r="U620" i="1"/>
  <c r="T620" i="1"/>
  <c r="S620" i="1"/>
  <c r="R620" i="1"/>
  <c r="Q620" i="1"/>
  <c r="O620" i="1"/>
  <c r="N620" i="1"/>
  <c r="M620" i="1"/>
  <c r="L620" i="1"/>
  <c r="K620" i="1"/>
  <c r="J620" i="1"/>
  <c r="I620" i="1"/>
  <c r="H620" i="1"/>
  <c r="G620" i="1"/>
  <c r="AQ619" i="1"/>
  <c r="AJ619" i="1"/>
  <c r="AW619" i="1" s="1"/>
  <c r="AF619" i="1"/>
  <c r="W619" i="1"/>
  <c r="V619" i="1"/>
  <c r="P619" i="1"/>
  <c r="L619" i="1"/>
  <c r="G619" i="1"/>
  <c r="F619" i="1" s="1"/>
  <c r="AW618" i="1"/>
  <c r="AQ618" i="1"/>
  <c r="AJ618" i="1"/>
  <c r="AF618" i="1"/>
  <c r="W618" i="1"/>
  <c r="V618" i="1" s="1"/>
  <c r="P618" i="1"/>
  <c r="L618" i="1"/>
  <c r="G618" i="1"/>
  <c r="AU617" i="1"/>
  <c r="AU625" i="1" s="1"/>
  <c r="AU627" i="1" s="1"/>
  <c r="AU628" i="1" s="1"/>
  <c r="AT617" i="1"/>
  <c r="AS617" i="1"/>
  <c r="AR617" i="1"/>
  <c r="AP617" i="1"/>
  <c r="AO617" i="1"/>
  <c r="AN617" i="1"/>
  <c r="AM617" i="1"/>
  <c r="AL617" i="1"/>
  <c r="AJ617" i="1" s="1"/>
  <c r="AK617" i="1"/>
  <c r="AI617" i="1"/>
  <c r="AH617" i="1"/>
  <c r="AF617" i="1" s="1"/>
  <c r="AG617" i="1"/>
  <c r="AE617" i="1"/>
  <c r="AE625" i="1" s="1"/>
  <c r="AE627" i="1" s="1"/>
  <c r="AE628" i="1" s="1"/>
  <c r="AD617" i="1"/>
  <c r="AC617" i="1"/>
  <c r="AB617" i="1"/>
  <c r="AA617" i="1"/>
  <c r="Z617" i="1"/>
  <c r="Y617" i="1"/>
  <c r="X617" i="1"/>
  <c r="W617" i="1"/>
  <c r="V617" i="1" s="1"/>
  <c r="U617" i="1"/>
  <c r="T617" i="1"/>
  <c r="S617" i="1"/>
  <c r="R617" i="1"/>
  <c r="P617" i="1" s="1"/>
  <c r="Q617" i="1"/>
  <c r="O617" i="1"/>
  <c r="L617" i="1" s="1"/>
  <c r="N617" i="1"/>
  <c r="M617" i="1"/>
  <c r="K617" i="1"/>
  <c r="J617" i="1"/>
  <c r="I617" i="1"/>
  <c r="H617" i="1"/>
  <c r="G617" i="1"/>
  <c r="AU616" i="1"/>
  <c r="AT616" i="1"/>
  <c r="AT625" i="1" s="1"/>
  <c r="AT627" i="1" s="1"/>
  <c r="AS616" i="1"/>
  <c r="AS625" i="1" s="1"/>
  <c r="AS627" i="1" s="1"/>
  <c r="AS628" i="1" s="1"/>
  <c r="AR616" i="1"/>
  <c r="AR625" i="1" s="1"/>
  <c r="AR627" i="1" s="1"/>
  <c r="AR628" i="1" s="1"/>
  <c r="AP616" i="1"/>
  <c r="AP625" i="1" s="1"/>
  <c r="AO616" i="1"/>
  <c r="AO625" i="1" s="1"/>
  <c r="AO627" i="1" s="1"/>
  <c r="AO628" i="1" s="1"/>
  <c r="AN616" i="1"/>
  <c r="AN625" i="1" s="1"/>
  <c r="AN627" i="1" s="1"/>
  <c r="AN628" i="1" s="1"/>
  <c r="AM616" i="1"/>
  <c r="AL616" i="1"/>
  <c r="AL625" i="1" s="1"/>
  <c r="AL627" i="1" s="1"/>
  <c r="AK616" i="1"/>
  <c r="AK625" i="1" s="1"/>
  <c r="AK627" i="1" s="1"/>
  <c r="AK628" i="1" s="1"/>
  <c r="AI616" i="1"/>
  <c r="AI625" i="1" s="1"/>
  <c r="AI627" i="1" s="1"/>
  <c r="AH616" i="1"/>
  <c r="AH625" i="1" s="1"/>
  <c r="AH627" i="1" s="1"/>
  <c r="AH628" i="1" s="1"/>
  <c r="AG616" i="1"/>
  <c r="AG625" i="1" s="1"/>
  <c r="AG627" i="1" s="1"/>
  <c r="AG628" i="1" s="1"/>
  <c r="AE616" i="1"/>
  <c r="AD616" i="1"/>
  <c r="AD625" i="1" s="1"/>
  <c r="AD627" i="1" s="1"/>
  <c r="AD628" i="1" s="1"/>
  <c r="AC616" i="1"/>
  <c r="AC625" i="1" s="1"/>
  <c r="AC627" i="1" s="1"/>
  <c r="AC628" i="1" s="1"/>
  <c r="AB616" i="1"/>
  <c r="AA616" i="1"/>
  <c r="AA625" i="1" s="1"/>
  <c r="AA627" i="1" s="1"/>
  <c r="Z616" i="1"/>
  <c r="Z625" i="1" s="1"/>
  <c r="Z627" i="1" s="1"/>
  <c r="Y616" i="1"/>
  <c r="Y625" i="1" s="1"/>
  <c r="Y627" i="1" s="1"/>
  <c r="Y628" i="1" s="1"/>
  <c r="X616" i="1"/>
  <c r="X625" i="1" s="1"/>
  <c r="X627" i="1" s="1"/>
  <c r="U616" i="1"/>
  <c r="U625" i="1" s="1"/>
  <c r="U627" i="1" s="1"/>
  <c r="U628" i="1" s="1"/>
  <c r="T616" i="1"/>
  <c r="S616" i="1"/>
  <c r="S625" i="1" s="1"/>
  <c r="S627" i="1" s="1"/>
  <c r="R616" i="1"/>
  <c r="R625" i="1" s="1"/>
  <c r="R627" i="1" s="1"/>
  <c r="Q616" i="1"/>
  <c r="Q625" i="1" s="1"/>
  <c r="Q627" i="1" s="1"/>
  <c r="Q628" i="1" s="1"/>
  <c r="O616" i="1"/>
  <c r="N616" i="1"/>
  <c r="N625" i="1" s="1"/>
  <c r="N627" i="1" s="1"/>
  <c r="M616" i="1"/>
  <c r="M625" i="1" s="1"/>
  <c r="M627" i="1" s="1"/>
  <c r="M628" i="1" s="1"/>
  <c r="K616" i="1"/>
  <c r="K625" i="1" s="1"/>
  <c r="K627" i="1" s="1"/>
  <c r="J616" i="1"/>
  <c r="J625" i="1" s="1"/>
  <c r="J627" i="1" s="1"/>
  <c r="I616" i="1"/>
  <c r="H616" i="1"/>
  <c r="H625" i="1" s="1"/>
  <c r="H627" i="1" s="1"/>
  <c r="H628" i="1" s="1"/>
  <c r="B616" i="1"/>
  <c r="B617" i="1" s="1"/>
  <c r="B618" i="1" s="1"/>
  <c r="B619" i="1" s="1"/>
  <c r="B620" i="1" s="1"/>
  <c r="B621" i="1" s="1"/>
  <c r="B622" i="1" s="1"/>
  <c r="B623" i="1" s="1"/>
  <c r="B624" i="1" s="1"/>
  <c r="AQ615" i="1"/>
  <c r="AJ615" i="1"/>
  <c r="AF615" i="1"/>
  <c r="W615" i="1"/>
  <c r="V615" i="1" s="1"/>
  <c r="T615" i="1"/>
  <c r="T625" i="1" s="1"/>
  <c r="T627" i="1" s="1"/>
  <c r="T628" i="1" s="1"/>
  <c r="L615" i="1"/>
  <c r="G615" i="1"/>
  <c r="AU614" i="1"/>
  <c r="AT614" i="1"/>
  <c r="AQ614" i="1" s="1"/>
  <c r="AS614" i="1"/>
  <c r="AR614" i="1"/>
  <c r="AP614" i="1"/>
  <c r="AO614" i="1"/>
  <c r="AN614" i="1"/>
  <c r="AM614" i="1"/>
  <c r="AL614" i="1"/>
  <c r="AJ614" i="1" s="1"/>
  <c r="AW614" i="1" s="1"/>
  <c r="AK614" i="1"/>
  <c r="AI614" i="1"/>
  <c r="AF614" i="1" s="1"/>
  <c r="AH614" i="1"/>
  <c r="AG614" i="1"/>
  <c r="AE614" i="1"/>
  <c r="AD614" i="1"/>
  <c r="AC614" i="1"/>
  <c r="AB614" i="1"/>
  <c r="AA614" i="1"/>
  <c r="Z614" i="1"/>
  <c r="Y614" i="1"/>
  <c r="X614" i="1"/>
  <c r="U614" i="1"/>
  <c r="T614" i="1"/>
  <c r="S614" i="1"/>
  <c r="R614" i="1"/>
  <c r="P614" i="1" s="1"/>
  <c r="Q614" i="1"/>
  <c r="O614" i="1"/>
  <c r="N614" i="1"/>
  <c r="M614" i="1"/>
  <c r="L614" i="1" s="1"/>
  <c r="K614" i="1"/>
  <c r="J614" i="1"/>
  <c r="I614" i="1"/>
  <c r="H614" i="1"/>
  <c r="AK612" i="1"/>
  <c r="AK613" i="1" s="1"/>
  <c r="AU611" i="1"/>
  <c r="AT611" i="1"/>
  <c r="AS611" i="1"/>
  <c r="AR611" i="1"/>
  <c r="AP611" i="1"/>
  <c r="AO611" i="1"/>
  <c r="AN611" i="1"/>
  <c r="AM611" i="1"/>
  <c r="AL611" i="1"/>
  <c r="AK611" i="1"/>
  <c r="AI611" i="1"/>
  <c r="AH611" i="1"/>
  <c r="AG611" i="1"/>
  <c r="AF611" i="1"/>
  <c r="AE611" i="1"/>
  <c r="AD611" i="1"/>
  <c r="AC611" i="1"/>
  <c r="AB611" i="1"/>
  <c r="AA611" i="1"/>
  <c r="Z611" i="1"/>
  <c r="Y611" i="1"/>
  <c r="X611" i="1"/>
  <c r="U611" i="1"/>
  <c r="T611" i="1"/>
  <c r="S611" i="1"/>
  <c r="R611" i="1"/>
  <c r="Q611" i="1"/>
  <c r="O611" i="1"/>
  <c r="N611" i="1"/>
  <c r="M611" i="1"/>
  <c r="K611" i="1"/>
  <c r="J611" i="1"/>
  <c r="I611" i="1"/>
  <c r="H611" i="1"/>
  <c r="AE610" i="1"/>
  <c r="AE612" i="1" s="1"/>
  <c r="AE613" i="1" s="1"/>
  <c r="AW609" i="1"/>
  <c r="AQ609" i="1"/>
  <c r="AJ609" i="1"/>
  <c r="AF609" i="1"/>
  <c r="W609" i="1"/>
  <c r="V609" i="1"/>
  <c r="P609" i="1"/>
  <c r="L609" i="1"/>
  <c r="G609" i="1"/>
  <c r="F609" i="1" s="1"/>
  <c r="AW608" i="1"/>
  <c r="AQ608" i="1"/>
  <c r="AQ611" i="1" s="1"/>
  <c r="AJ608" i="1"/>
  <c r="AJ611" i="1" s="1"/>
  <c r="AF608" i="1"/>
  <c r="W608" i="1"/>
  <c r="W611" i="1" s="1"/>
  <c r="P608" i="1"/>
  <c r="P611" i="1" s="1"/>
  <c r="L608" i="1"/>
  <c r="G608" i="1"/>
  <c r="G611" i="1" s="1"/>
  <c r="AU607" i="1"/>
  <c r="AT607" i="1"/>
  <c r="AS607" i="1"/>
  <c r="AR607" i="1"/>
  <c r="AQ607" i="1" s="1"/>
  <c r="AP607" i="1"/>
  <c r="AO607" i="1"/>
  <c r="AN607" i="1"/>
  <c r="AM607" i="1"/>
  <c r="AL607" i="1"/>
  <c r="AK607" i="1"/>
  <c r="AJ607" i="1" s="1"/>
  <c r="AI607" i="1"/>
  <c r="AH607" i="1"/>
  <c r="AF607" i="1" s="1"/>
  <c r="AG607" i="1"/>
  <c r="AE607" i="1"/>
  <c r="AD607" i="1"/>
  <c r="AC607" i="1"/>
  <c r="AB607" i="1"/>
  <c r="AA607" i="1"/>
  <c r="Z607" i="1"/>
  <c r="Y607" i="1"/>
  <c r="X607" i="1"/>
  <c r="W607" i="1"/>
  <c r="U607" i="1"/>
  <c r="T607" i="1"/>
  <c r="S607" i="1"/>
  <c r="R607" i="1"/>
  <c r="Q607" i="1"/>
  <c r="P607" i="1" s="1"/>
  <c r="O607" i="1"/>
  <c r="N607" i="1"/>
  <c r="M607" i="1"/>
  <c r="K607" i="1"/>
  <c r="J607" i="1"/>
  <c r="I607" i="1"/>
  <c r="H607" i="1"/>
  <c r="G607" i="1"/>
  <c r="AU606" i="1"/>
  <c r="AT606" i="1"/>
  <c r="AS606" i="1"/>
  <c r="AR606" i="1"/>
  <c r="AP606" i="1"/>
  <c r="AO606" i="1"/>
  <c r="AN606" i="1"/>
  <c r="AM606" i="1"/>
  <c r="AL606" i="1"/>
  <c r="AJ606" i="1" s="1"/>
  <c r="AK606" i="1"/>
  <c r="AI606" i="1"/>
  <c r="AH606" i="1"/>
  <c r="AG606" i="1"/>
  <c r="AF606" i="1" s="1"/>
  <c r="AE606" i="1"/>
  <c r="AD606" i="1"/>
  <c r="AC606" i="1"/>
  <c r="AB606" i="1"/>
  <c r="AA606" i="1"/>
  <c r="Z606" i="1"/>
  <c r="Y606" i="1"/>
  <c r="X606" i="1"/>
  <c r="U606" i="1"/>
  <c r="T606" i="1"/>
  <c r="S606" i="1"/>
  <c r="R606" i="1"/>
  <c r="Q606" i="1"/>
  <c r="P606" i="1" s="1"/>
  <c r="O606" i="1"/>
  <c r="N606" i="1"/>
  <c r="L606" i="1" s="1"/>
  <c r="M606" i="1"/>
  <c r="K606" i="1"/>
  <c r="J606" i="1"/>
  <c r="I606" i="1"/>
  <c r="G606" i="1" s="1"/>
  <c r="F606" i="1" s="1"/>
  <c r="H606" i="1"/>
  <c r="AU605" i="1"/>
  <c r="AT605" i="1"/>
  <c r="AS605" i="1"/>
  <c r="AQ605" i="1" s="1"/>
  <c r="AR605" i="1"/>
  <c r="AP605" i="1"/>
  <c r="AO605" i="1"/>
  <c r="AN605" i="1"/>
  <c r="AM605" i="1"/>
  <c r="AL605" i="1"/>
  <c r="AK605" i="1"/>
  <c r="AJ605" i="1" s="1"/>
  <c r="AI605" i="1"/>
  <c r="AH605" i="1"/>
  <c r="AF605" i="1" s="1"/>
  <c r="AG605" i="1"/>
  <c r="AE605" i="1"/>
  <c r="AD605" i="1"/>
  <c r="AC605" i="1"/>
  <c r="AB605" i="1"/>
  <c r="AA605" i="1"/>
  <c r="Z605" i="1"/>
  <c r="Y605" i="1"/>
  <c r="X605" i="1"/>
  <c r="U605" i="1"/>
  <c r="T605" i="1"/>
  <c r="S605" i="1"/>
  <c r="R605" i="1"/>
  <c r="Q605" i="1"/>
  <c r="O605" i="1"/>
  <c r="N605" i="1"/>
  <c r="M605" i="1"/>
  <c r="L605" i="1" s="1"/>
  <c r="K605" i="1"/>
  <c r="J605" i="1"/>
  <c r="I605" i="1"/>
  <c r="H605" i="1"/>
  <c r="G605" i="1" s="1"/>
  <c r="B605" i="1"/>
  <c r="B606" i="1" s="1"/>
  <c r="B607" i="1" s="1"/>
  <c r="B608" i="1" s="1"/>
  <c r="B609" i="1" s="1"/>
  <c r="AU604" i="1"/>
  <c r="AT604" i="1"/>
  <c r="AS604" i="1"/>
  <c r="AR604" i="1"/>
  <c r="AQ604" i="1" s="1"/>
  <c r="AP604" i="1"/>
  <c r="AO604" i="1"/>
  <c r="AN604" i="1"/>
  <c r="AM604" i="1"/>
  <c r="AL604" i="1"/>
  <c r="AK604" i="1"/>
  <c r="AJ604" i="1"/>
  <c r="AI604" i="1"/>
  <c r="AH604" i="1"/>
  <c r="AG604" i="1"/>
  <c r="AF604" i="1" s="1"/>
  <c r="AE604" i="1"/>
  <c r="AD604" i="1"/>
  <c r="AC604" i="1"/>
  <c r="AB604" i="1"/>
  <c r="AA604" i="1"/>
  <c r="Z604" i="1"/>
  <c r="Y604" i="1"/>
  <c r="X604" i="1"/>
  <c r="U604" i="1"/>
  <c r="T604" i="1"/>
  <c r="S604" i="1"/>
  <c r="R604" i="1"/>
  <c r="Q604" i="1"/>
  <c r="O604" i="1"/>
  <c r="N604" i="1"/>
  <c r="M604" i="1"/>
  <c r="L604" i="1"/>
  <c r="K604" i="1"/>
  <c r="J604" i="1"/>
  <c r="I604" i="1"/>
  <c r="G604" i="1" s="1"/>
  <c r="H604" i="1"/>
  <c r="AU603" i="1"/>
  <c r="AT603" i="1"/>
  <c r="AS603" i="1"/>
  <c r="AR603" i="1"/>
  <c r="AQ603" i="1"/>
  <c r="AP603" i="1"/>
  <c r="AO603" i="1"/>
  <c r="AN603" i="1"/>
  <c r="AM603" i="1"/>
  <c r="AL603" i="1"/>
  <c r="AJ603" i="1" s="1"/>
  <c r="AK603" i="1"/>
  <c r="AI603" i="1"/>
  <c r="AF603" i="1" s="1"/>
  <c r="AH603" i="1"/>
  <c r="AG603" i="1"/>
  <c r="AE603" i="1"/>
  <c r="AD603" i="1"/>
  <c r="AC603" i="1"/>
  <c r="AB603" i="1"/>
  <c r="AA603" i="1"/>
  <c r="Z603" i="1"/>
  <c r="Y603" i="1"/>
  <c r="X603" i="1"/>
  <c r="W603" i="1" s="1"/>
  <c r="U603" i="1"/>
  <c r="T603" i="1"/>
  <c r="S603" i="1"/>
  <c r="P603" i="1" s="1"/>
  <c r="R603" i="1"/>
  <c r="Q603" i="1"/>
  <c r="O603" i="1"/>
  <c r="N603" i="1"/>
  <c r="L603" i="1" s="1"/>
  <c r="M603" i="1"/>
  <c r="K603" i="1"/>
  <c r="J603" i="1"/>
  <c r="I603" i="1"/>
  <c r="H603" i="1"/>
  <c r="G603" i="1" s="1"/>
  <c r="AU602" i="1"/>
  <c r="AT602" i="1"/>
  <c r="AS602" i="1"/>
  <c r="AQ602" i="1" s="1"/>
  <c r="AR602" i="1"/>
  <c r="AP602" i="1"/>
  <c r="AO602" i="1"/>
  <c r="AN602" i="1"/>
  <c r="AM602" i="1"/>
  <c r="AL602" i="1"/>
  <c r="AK602" i="1"/>
  <c r="AI602" i="1"/>
  <c r="AH602" i="1"/>
  <c r="AF602" i="1" s="1"/>
  <c r="AG602" i="1"/>
  <c r="AE602" i="1"/>
  <c r="AD602" i="1"/>
  <c r="AC602" i="1"/>
  <c r="AB602" i="1"/>
  <c r="AA602" i="1"/>
  <c r="Z602" i="1"/>
  <c r="W602" i="1" s="1"/>
  <c r="V602" i="1" s="1"/>
  <c r="Y602" i="1"/>
  <c r="X602" i="1"/>
  <c r="U602" i="1"/>
  <c r="T602" i="1"/>
  <c r="S602" i="1"/>
  <c r="R602" i="1"/>
  <c r="P602" i="1" s="1"/>
  <c r="Q602" i="1"/>
  <c r="O602" i="1"/>
  <c r="N602" i="1"/>
  <c r="M602" i="1"/>
  <c r="L602" i="1" s="1"/>
  <c r="K602" i="1"/>
  <c r="J602" i="1"/>
  <c r="G602" i="1" s="1"/>
  <c r="I602" i="1"/>
  <c r="H602" i="1"/>
  <c r="AU601" i="1"/>
  <c r="AT601" i="1"/>
  <c r="AS601" i="1"/>
  <c r="AR601" i="1"/>
  <c r="AQ601" i="1" s="1"/>
  <c r="AP601" i="1"/>
  <c r="AO601" i="1"/>
  <c r="AO610" i="1" s="1"/>
  <c r="AO612" i="1" s="1"/>
  <c r="AO613" i="1" s="1"/>
  <c r="AN601" i="1"/>
  <c r="AM601" i="1"/>
  <c r="AL601" i="1"/>
  <c r="AJ601" i="1" s="1"/>
  <c r="AW601" i="1" s="1"/>
  <c r="AK601" i="1"/>
  <c r="AI601" i="1"/>
  <c r="AH601" i="1"/>
  <c r="AG601" i="1"/>
  <c r="AF601" i="1" s="1"/>
  <c r="AE601" i="1"/>
  <c r="AD601" i="1"/>
  <c r="AC601" i="1"/>
  <c r="AB601" i="1"/>
  <c r="AA601" i="1"/>
  <c r="Z601" i="1"/>
  <c r="Y601" i="1"/>
  <c r="W601" i="1" s="1"/>
  <c r="X601" i="1"/>
  <c r="U601" i="1"/>
  <c r="T601" i="1"/>
  <c r="S601" i="1"/>
  <c r="R601" i="1"/>
  <c r="Q601" i="1"/>
  <c r="P601" i="1" s="1"/>
  <c r="O601" i="1"/>
  <c r="N601" i="1"/>
  <c r="L601" i="1" s="1"/>
  <c r="M601" i="1"/>
  <c r="K601" i="1"/>
  <c r="J601" i="1"/>
  <c r="I601" i="1"/>
  <c r="G601" i="1" s="1"/>
  <c r="F601" i="1" s="1"/>
  <c r="H601" i="1"/>
  <c r="AU600" i="1"/>
  <c r="AT600" i="1"/>
  <c r="AS600" i="1"/>
  <c r="AQ600" i="1" s="1"/>
  <c r="AR600" i="1"/>
  <c r="AP600" i="1"/>
  <c r="AO600" i="1"/>
  <c r="AN600" i="1"/>
  <c r="AM600" i="1"/>
  <c r="AL600" i="1"/>
  <c r="AK600" i="1"/>
  <c r="AI600" i="1"/>
  <c r="AH600" i="1"/>
  <c r="AG600" i="1"/>
  <c r="AF600" i="1"/>
  <c r="AE600" i="1"/>
  <c r="AD600" i="1"/>
  <c r="AC600" i="1"/>
  <c r="AB600" i="1"/>
  <c r="AA600" i="1"/>
  <c r="Z600" i="1"/>
  <c r="Y600" i="1"/>
  <c r="X600" i="1"/>
  <c r="W600" i="1" s="1"/>
  <c r="V600" i="1" s="1"/>
  <c r="U600" i="1"/>
  <c r="P600" i="1" s="1"/>
  <c r="T600" i="1"/>
  <c r="S600" i="1"/>
  <c r="R600" i="1"/>
  <c r="Q600" i="1"/>
  <c r="O600" i="1"/>
  <c r="N600" i="1"/>
  <c r="M600" i="1"/>
  <c r="L600" i="1" s="1"/>
  <c r="K600" i="1"/>
  <c r="J600" i="1"/>
  <c r="I600" i="1"/>
  <c r="H600" i="1"/>
  <c r="G600" i="1" s="1"/>
  <c r="B600" i="1"/>
  <c r="B601" i="1" s="1"/>
  <c r="B602" i="1" s="1"/>
  <c r="B603" i="1" s="1"/>
  <c r="B604" i="1" s="1"/>
  <c r="AU599" i="1"/>
  <c r="AU610" i="1" s="1"/>
  <c r="AU612" i="1" s="1"/>
  <c r="AU613" i="1" s="1"/>
  <c r="AT599" i="1"/>
  <c r="AT610" i="1" s="1"/>
  <c r="AT612" i="1" s="1"/>
  <c r="AT613" i="1" s="1"/>
  <c r="AS599" i="1"/>
  <c r="AS610" i="1" s="1"/>
  <c r="AS612" i="1" s="1"/>
  <c r="AR599" i="1"/>
  <c r="AP599" i="1"/>
  <c r="AO599" i="1"/>
  <c r="AN599" i="1"/>
  <c r="AM599" i="1"/>
  <c r="AM610" i="1" s="1"/>
  <c r="AM612" i="1" s="1"/>
  <c r="AM613" i="1" s="1"/>
  <c r="AL599" i="1"/>
  <c r="AK599" i="1"/>
  <c r="AK610" i="1" s="1"/>
  <c r="AJ599" i="1"/>
  <c r="AI599" i="1"/>
  <c r="AI610" i="1" s="1"/>
  <c r="AI612" i="1" s="1"/>
  <c r="AI613" i="1" s="1"/>
  <c r="AH599" i="1"/>
  <c r="AH610" i="1" s="1"/>
  <c r="AH612" i="1" s="1"/>
  <c r="AH613" i="1" s="1"/>
  <c r="AG599" i="1"/>
  <c r="AE599" i="1"/>
  <c r="AD599" i="1"/>
  <c r="AD610" i="1" s="1"/>
  <c r="AD612" i="1" s="1"/>
  <c r="AD613" i="1" s="1"/>
  <c r="AC599" i="1"/>
  <c r="AC610" i="1" s="1"/>
  <c r="AC612" i="1" s="1"/>
  <c r="AC613" i="1" s="1"/>
  <c r="AB599" i="1"/>
  <c r="AB610" i="1" s="1"/>
  <c r="AB612" i="1" s="1"/>
  <c r="AB613" i="1" s="1"/>
  <c r="AA599" i="1"/>
  <c r="AA610" i="1" s="1"/>
  <c r="AA612" i="1" s="1"/>
  <c r="AA613" i="1" s="1"/>
  <c r="Z599" i="1"/>
  <c r="Z610" i="1" s="1"/>
  <c r="Z612" i="1" s="1"/>
  <c r="Y599" i="1"/>
  <c r="Y610" i="1" s="1"/>
  <c r="Y612" i="1" s="1"/>
  <c r="Y613" i="1" s="1"/>
  <c r="X599" i="1"/>
  <c r="U599" i="1"/>
  <c r="T599" i="1"/>
  <c r="T610" i="1" s="1"/>
  <c r="T612" i="1" s="1"/>
  <c r="T613" i="1" s="1"/>
  <c r="S599" i="1"/>
  <c r="S610" i="1" s="1"/>
  <c r="S612" i="1" s="1"/>
  <c r="S613" i="1" s="1"/>
  <c r="R599" i="1"/>
  <c r="R610" i="1" s="1"/>
  <c r="R612" i="1" s="1"/>
  <c r="Q599" i="1"/>
  <c r="Q610" i="1" s="1"/>
  <c r="Q612" i="1" s="1"/>
  <c r="Q613" i="1" s="1"/>
  <c r="O599" i="1"/>
  <c r="N599" i="1"/>
  <c r="M599" i="1"/>
  <c r="K599" i="1"/>
  <c r="K610" i="1" s="1"/>
  <c r="K612" i="1" s="1"/>
  <c r="K613" i="1" s="1"/>
  <c r="J599" i="1"/>
  <c r="J610" i="1" s="1"/>
  <c r="J612" i="1" s="1"/>
  <c r="I599" i="1"/>
  <c r="I610" i="1" s="1"/>
  <c r="I612" i="1" s="1"/>
  <c r="I613" i="1" s="1"/>
  <c r="H599" i="1"/>
  <c r="G599" i="1"/>
  <c r="AU598" i="1"/>
  <c r="AT598" i="1"/>
  <c r="AS598" i="1"/>
  <c r="AQ598" i="1" s="1"/>
  <c r="AR598" i="1"/>
  <c r="AP598" i="1"/>
  <c r="AO598" i="1"/>
  <c r="AN598" i="1"/>
  <c r="AM598" i="1"/>
  <c r="AL598" i="1"/>
  <c r="AK598" i="1"/>
  <c r="AI598" i="1"/>
  <c r="AH598" i="1"/>
  <c r="AF598" i="1" s="1"/>
  <c r="AG598" i="1"/>
  <c r="AE598" i="1"/>
  <c r="AD598" i="1"/>
  <c r="AC598" i="1"/>
  <c r="AB598" i="1"/>
  <c r="AA598" i="1"/>
  <c r="Z598" i="1"/>
  <c r="Y598" i="1"/>
  <c r="X598" i="1"/>
  <c r="U598" i="1"/>
  <c r="T598" i="1"/>
  <c r="S598" i="1"/>
  <c r="R598" i="1"/>
  <c r="P598" i="1" s="1"/>
  <c r="Q598" i="1"/>
  <c r="O598" i="1"/>
  <c r="N598" i="1"/>
  <c r="M598" i="1"/>
  <c r="L598" i="1" s="1"/>
  <c r="K598" i="1"/>
  <c r="J598" i="1"/>
  <c r="I598" i="1"/>
  <c r="H598" i="1"/>
  <c r="AU595" i="1"/>
  <c r="AS595" i="1"/>
  <c r="AR595" i="1"/>
  <c r="AP595" i="1"/>
  <c r="AM595" i="1"/>
  <c r="AK595" i="1"/>
  <c r="AH595" i="1"/>
  <c r="AE595" i="1"/>
  <c r="Z595" i="1"/>
  <c r="T595" i="1"/>
  <c r="R595" i="1"/>
  <c r="O595" i="1"/>
  <c r="J595" i="1"/>
  <c r="AU593" i="1"/>
  <c r="AT593" i="1"/>
  <c r="AS593" i="1"/>
  <c r="AR593" i="1"/>
  <c r="AP593" i="1"/>
  <c r="AO593" i="1"/>
  <c r="AO595" i="1" s="1"/>
  <c r="AN593" i="1"/>
  <c r="AN595" i="1" s="1"/>
  <c r="AM593" i="1"/>
  <c r="AL593" i="1"/>
  <c r="AK593" i="1"/>
  <c r="AI593" i="1"/>
  <c r="AI595" i="1" s="1"/>
  <c r="AH593" i="1"/>
  <c r="AG593" i="1"/>
  <c r="AF593" i="1" s="1"/>
  <c r="AF595" i="1" s="1"/>
  <c r="AE593" i="1"/>
  <c r="AD593" i="1"/>
  <c r="AD595" i="1" s="1"/>
  <c r="AC593" i="1"/>
  <c r="AC595" i="1" s="1"/>
  <c r="AB593" i="1"/>
  <c r="AB595" i="1" s="1"/>
  <c r="AA593" i="1"/>
  <c r="AA595" i="1" s="1"/>
  <c r="Z593" i="1"/>
  <c r="Y593" i="1"/>
  <c r="Y595" i="1" s="1"/>
  <c r="X593" i="1"/>
  <c r="X595" i="1" s="1"/>
  <c r="U593" i="1"/>
  <c r="U595" i="1" s="1"/>
  <c r="T593" i="1"/>
  <c r="S593" i="1"/>
  <c r="S595" i="1" s="1"/>
  <c r="R593" i="1"/>
  <c r="Q593" i="1"/>
  <c r="P593" i="1" s="1"/>
  <c r="P595" i="1" s="1"/>
  <c r="O593" i="1"/>
  <c r="N593" i="1"/>
  <c r="N595" i="1" s="1"/>
  <c r="M593" i="1"/>
  <c r="M595" i="1" s="1"/>
  <c r="L593" i="1"/>
  <c r="L595" i="1" s="1"/>
  <c r="K593" i="1"/>
  <c r="K595" i="1" s="1"/>
  <c r="J593" i="1"/>
  <c r="I593" i="1"/>
  <c r="I595" i="1" s="1"/>
  <c r="H593" i="1"/>
  <c r="H595" i="1" s="1"/>
  <c r="G593" i="1"/>
  <c r="G595" i="1" s="1"/>
  <c r="AU592" i="1"/>
  <c r="AT592" i="1"/>
  <c r="AS592" i="1"/>
  <c r="AR592" i="1"/>
  <c r="AQ592" i="1" s="1"/>
  <c r="AP592" i="1"/>
  <c r="AO592" i="1"/>
  <c r="AN592" i="1"/>
  <c r="AM592" i="1"/>
  <c r="AL592" i="1"/>
  <c r="AK592" i="1"/>
  <c r="AI592" i="1"/>
  <c r="AH592" i="1"/>
  <c r="AF592" i="1" s="1"/>
  <c r="AG592" i="1"/>
  <c r="AE592" i="1"/>
  <c r="AD592" i="1"/>
  <c r="AC592" i="1"/>
  <c r="AB592" i="1"/>
  <c r="AA592" i="1"/>
  <c r="Z592" i="1"/>
  <c r="Y592" i="1"/>
  <c r="X592" i="1"/>
  <c r="U592" i="1"/>
  <c r="T592" i="1"/>
  <c r="S592" i="1"/>
  <c r="R592" i="1"/>
  <c r="P592" i="1" s="1"/>
  <c r="Q592" i="1"/>
  <c r="O592" i="1"/>
  <c r="N592" i="1"/>
  <c r="M592" i="1"/>
  <c r="L592" i="1"/>
  <c r="K592" i="1"/>
  <c r="J592" i="1"/>
  <c r="I592" i="1"/>
  <c r="G592" i="1" s="1"/>
  <c r="F592" i="1" s="1"/>
  <c r="H592" i="1"/>
  <c r="AU591" i="1"/>
  <c r="AT591" i="1"/>
  <c r="AS591" i="1"/>
  <c r="AR591" i="1"/>
  <c r="AQ591" i="1"/>
  <c r="AP591" i="1"/>
  <c r="AO591" i="1"/>
  <c r="AN591" i="1"/>
  <c r="AJ591" i="1" s="1"/>
  <c r="AW591" i="1" s="1"/>
  <c r="AM591" i="1"/>
  <c r="AL591" i="1"/>
  <c r="AK591" i="1"/>
  <c r="AI591" i="1"/>
  <c r="AH591" i="1"/>
  <c r="AG591" i="1"/>
  <c r="AF591" i="1"/>
  <c r="AE591" i="1"/>
  <c r="AD591" i="1"/>
  <c r="AC591" i="1"/>
  <c r="AB591" i="1"/>
  <c r="AA591" i="1"/>
  <c r="Z591" i="1"/>
  <c r="Y591" i="1"/>
  <c r="X591" i="1"/>
  <c r="W591" i="1" s="1"/>
  <c r="V591" i="1" s="1"/>
  <c r="U591" i="1"/>
  <c r="T591" i="1"/>
  <c r="S591" i="1"/>
  <c r="R591" i="1"/>
  <c r="Q591" i="1"/>
  <c r="P591" i="1"/>
  <c r="O591" i="1"/>
  <c r="N591" i="1"/>
  <c r="M591" i="1"/>
  <c r="L591" i="1"/>
  <c r="K591" i="1"/>
  <c r="J591" i="1"/>
  <c r="I591" i="1"/>
  <c r="H591" i="1"/>
  <c r="G591" i="1" s="1"/>
  <c r="F591" i="1" s="1"/>
  <c r="AV591" i="1" s="1"/>
  <c r="AU590" i="1"/>
  <c r="AQ590" i="1" s="1"/>
  <c r="AT590" i="1"/>
  <c r="AS590" i="1"/>
  <c r="AR590" i="1"/>
  <c r="AP590" i="1"/>
  <c r="AO590" i="1"/>
  <c r="AN590" i="1"/>
  <c r="AM590" i="1"/>
  <c r="AL590" i="1"/>
  <c r="AK590" i="1"/>
  <c r="AI590" i="1"/>
  <c r="AH590" i="1"/>
  <c r="AG590" i="1"/>
  <c r="AF590" i="1" s="1"/>
  <c r="AE590" i="1"/>
  <c r="AD590" i="1"/>
  <c r="AC590" i="1"/>
  <c r="AB590" i="1"/>
  <c r="AA590" i="1"/>
  <c r="Z590" i="1"/>
  <c r="Y590" i="1"/>
  <c r="X590" i="1"/>
  <c r="W590" i="1"/>
  <c r="V590" i="1" s="1"/>
  <c r="U590" i="1"/>
  <c r="T590" i="1"/>
  <c r="S590" i="1"/>
  <c r="R590" i="1"/>
  <c r="Q590" i="1"/>
  <c r="P590" i="1" s="1"/>
  <c r="O590" i="1"/>
  <c r="N590" i="1"/>
  <c r="M590" i="1"/>
  <c r="L590" i="1" s="1"/>
  <c r="K590" i="1"/>
  <c r="J590" i="1"/>
  <c r="I590" i="1"/>
  <c r="H590" i="1"/>
  <c r="G590" i="1"/>
  <c r="AU589" i="1"/>
  <c r="AT589" i="1"/>
  <c r="AS589" i="1"/>
  <c r="AR589" i="1"/>
  <c r="AP589" i="1"/>
  <c r="AO589" i="1"/>
  <c r="AN589" i="1"/>
  <c r="AM589" i="1"/>
  <c r="AL589" i="1"/>
  <c r="AK589" i="1"/>
  <c r="AJ589" i="1" s="1"/>
  <c r="AI589" i="1"/>
  <c r="AH589" i="1"/>
  <c r="AG589" i="1"/>
  <c r="AF589" i="1" s="1"/>
  <c r="AE589" i="1"/>
  <c r="AD589" i="1"/>
  <c r="AC589" i="1"/>
  <c r="AB589" i="1"/>
  <c r="AA589" i="1"/>
  <c r="Z589" i="1"/>
  <c r="Y589" i="1"/>
  <c r="X589" i="1"/>
  <c r="W589" i="1" s="1"/>
  <c r="V589" i="1"/>
  <c r="U589" i="1"/>
  <c r="T589" i="1"/>
  <c r="S589" i="1"/>
  <c r="R589" i="1"/>
  <c r="Q589" i="1"/>
  <c r="P589" i="1" s="1"/>
  <c r="O589" i="1"/>
  <c r="N589" i="1"/>
  <c r="M589" i="1"/>
  <c r="L589" i="1" s="1"/>
  <c r="F589" i="1" s="1"/>
  <c r="AV589" i="1" s="1"/>
  <c r="K589" i="1"/>
  <c r="J589" i="1"/>
  <c r="I589" i="1"/>
  <c r="H589" i="1"/>
  <c r="G589" i="1" s="1"/>
  <c r="AU588" i="1"/>
  <c r="AT588" i="1"/>
  <c r="AS588" i="1"/>
  <c r="AR588" i="1"/>
  <c r="AP588" i="1"/>
  <c r="AO588" i="1"/>
  <c r="AN588" i="1"/>
  <c r="AM588" i="1"/>
  <c r="AL588" i="1"/>
  <c r="AK588" i="1"/>
  <c r="AJ588" i="1" s="1"/>
  <c r="AI588" i="1"/>
  <c r="AH588" i="1"/>
  <c r="AG588" i="1"/>
  <c r="AF588" i="1"/>
  <c r="AE588" i="1"/>
  <c r="AD588" i="1"/>
  <c r="AC588" i="1"/>
  <c r="AB588" i="1"/>
  <c r="AA588" i="1"/>
  <c r="Z588" i="1"/>
  <c r="Y588" i="1"/>
  <c r="X588" i="1"/>
  <c r="U588" i="1"/>
  <c r="P588" i="1" s="1"/>
  <c r="T588" i="1"/>
  <c r="S588" i="1"/>
  <c r="R588" i="1"/>
  <c r="Q588" i="1"/>
  <c r="O588" i="1"/>
  <c r="N588" i="1"/>
  <c r="M588" i="1"/>
  <c r="L588" i="1" s="1"/>
  <c r="K588" i="1"/>
  <c r="J588" i="1"/>
  <c r="I588" i="1"/>
  <c r="H588" i="1"/>
  <c r="G588" i="1" s="1"/>
  <c r="F588" i="1" s="1"/>
  <c r="AU587" i="1"/>
  <c r="AT587" i="1"/>
  <c r="AS587" i="1"/>
  <c r="AR587" i="1"/>
  <c r="AQ587" i="1" s="1"/>
  <c r="AP587" i="1"/>
  <c r="AO587" i="1"/>
  <c r="AN587" i="1"/>
  <c r="AM587" i="1"/>
  <c r="AL587" i="1"/>
  <c r="AK587" i="1"/>
  <c r="AJ587" i="1"/>
  <c r="AI587" i="1"/>
  <c r="AH587" i="1"/>
  <c r="AG587" i="1"/>
  <c r="AF587" i="1"/>
  <c r="AE587" i="1"/>
  <c r="AD587" i="1"/>
  <c r="AC587" i="1"/>
  <c r="AB587" i="1"/>
  <c r="W587" i="1" s="1"/>
  <c r="V587" i="1" s="1"/>
  <c r="AA587" i="1"/>
  <c r="Z587" i="1"/>
  <c r="Y587" i="1"/>
  <c r="X587" i="1"/>
  <c r="U587" i="1"/>
  <c r="T587" i="1"/>
  <c r="S587" i="1"/>
  <c r="R587" i="1"/>
  <c r="Q587" i="1"/>
  <c r="O587" i="1"/>
  <c r="N587" i="1"/>
  <c r="M587" i="1"/>
  <c r="L587" i="1"/>
  <c r="K587" i="1"/>
  <c r="J587" i="1"/>
  <c r="I587" i="1"/>
  <c r="H587" i="1"/>
  <c r="G587" i="1"/>
  <c r="AU586" i="1"/>
  <c r="AT586" i="1"/>
  <c r="AS586" i="1"/>
  <c r="AR586" i="1"/>
  <c r="AQ586" i="1"/>
  <c r="AP586" i="1"/>
  <c r="AO586" i="1"/>
  <c r="AN586" i="1"/>
  <c r="AM586" i="1"/>
  <c r="AL586" i="1"/>
  <c r="AK586" i="1"/>
  <c r="AJ586" i="1" s="1"/>
  <c r="AI586" i="1"/>
  <c r="AH586" i="1"/>
  <c r="AG586" i="1"/>
  <c r="AF586" i="1" s="1"/>
  <c r="AE586" i="1"/>
  <c r="AD586" i="1"/>
  <c r="AC586" i="1"/>
  <c r="AB586" i="1"/>
  <c r="AA586" i="1"/>
  <c r="Z586" i="1"/>
  <c r="Y586" i="1"/>
  <c r="X586" i="1"/>
  <c r="U586" i="1"/>
  <c r="T586" i="1"/>
  <c r="S586" i="1"/>
  <c r="R586" i="1"/>
  <c r="Q586" i="1"/>
  <c r="O586" i="1"/>
  <c r="N586" i="1"/>
  <c r="M586" i="1"/>
  <c r="L586" i="1" s="1"/>
  <c r="K586" i="1"/>
  <c r="J586" i="1"/>
  <c r="I586" i="1"/>
  <c r="H586" i="1"/>
  <c r="AU585" i="1"/>
  <c r="AT585" i="1"/>
  <c r="AS585" i="1"/>
  <c r="AR585" i="1"/>
  <c r="AQ585" i="1" s="1"/>
  <c r="AP585" i="1"/>
  <c r="AO585" i="1"/>
  <c r="AN585" i="1"/>
  <c r="AM585" i="1"/>
  <c r="AL585" i="1"/>
  <c r="AK585" i="1"/>
  <c r="AI585" i="1"/>
  <c r="AH585" i="1"/>
  <c r="AG585" i="1"/>
  <c r="AE585" i="1"/>
  <c r="AD585" i="1"/>
  <c r="AC585" i="1"/>
  <c r="AB585" i="1"/>
  <c r="AA585" i="1"/>
  <c r="Z585" i="1"/>
  <c r="Y585" i="1"/>
  <c r="X585" i="1"/>
  <c r="W585" i="1" s="1"/>
  <c r="U585" i="1"/>
  <c r="T585" i="1"/>
  <c r="S585" i="1"/>
  <c r="R585" i="1"/>
  <c r="Q585" i="1"/>
  <c r="P585" i="1" s="1"/>
  <c r="O585" i="1"/>
  <c r="N585" i="1"/>
  <c r="M585" i="1"/>
  <c r="L585" i="1" s="1"/>
  <c r="K585" i="1"/>
  <c r="J585" i="1"/>
  <c r="I585" i="1"/>
  <c r="H585" i="1"/>
  <c r="AU584" i="1"/>
  <c r="AT584" i="1"/>
  <c r="AS584" i="1"/>
  <c r="AR584" i="1"/>
  <c r="AQ584" i="1" s="1"/>
  <c r="AP584" i="1"/>
  <c r="AO584" i="1"/>
  <c r="AN584" i="1"/>
  <c r="AM584" i="1"/>
  <c r="AL584" i="1"/>
  <c r="AK584" i="1"/>
  <c r="AJ584" i="1"/>
  <c r="AW584" i="1" s="1"/>
  <c r="AI584" i="1"/>
  <c r="AH584" i="1"/>
  <c r="AG584" i="1"/>
  <c r="AF584" i="1" s="1"/>
  <c r="AE584" i="1"/>
  <c r="AD584" i="1"/>
  <c r="AC584" i="1"/>
  <c r="AB584" i="1"/>
  <c r="AA584" i="1"/>
  <c r="Z584" i="1"/>
  <c r="Y584" i="1"/>
  <c r="X584" i="1"/>
  <c r="U584" i="1"/>
  <c r="T584" i="1"/>
  <c r="S584" i="1"/>
  <c r="R584" i="1"/>
  <c r="Q584" i="1"/>
  <c r="P584" i="1" s="1"/>
  <c r="O584" i="1"/>
  <c r="N584" i="1"/>
  <c r="M584" i="1"/>
  <c r="L584" i="1"/>
  <c r="K584" i="1"/>
  <c r="J584" i="1"/>
  <c r="I584" i="1"/>
  <c r="H584" i="1"/>
  <c r="AU583" i="1"/>
  <c r="AT583" i="1"/>
  <c r="AS583" i="1"/>
  <c r="AR583" i="1"/>
  <c r="AQ583" i="1"/>
  <c r="AP583" i="1"/>
  <c r="AO583" i="1"/>
  <c r="AN583" i="1"/>
  <c r="AM583" i="1"/>
  <c r="AL583" i="1"/>
  <c r="AK583" i="1"/>
  <c r="AI583" i="1"/>
  <c r="AH583" i="1"/>
  <c r="AG583" i="1"/>
  <c r="AF583" i="1"/>
  <c r="AE583" i="1"/>
  <c r="AD583" i="1"/>
  <c r="AC583" i="1"/>
  <c r="AB583" i="1"/>
  <c r="AA583" i="1"/>
  <c r="Z583" i="1"/>
  <c r="Y583" i="1"/>
  <c r="X583" i="1"/>
  <c r="W583" i="1" s="1"/>
  <c r="V583" i="1" s="1"/>
  <c r="U583" i="1"/>
  <c r="T583" i="1"/>
  <c r="S583" i="1"/>
  <c r="R583" i="1"/>
  <c r="Q583" i="1"/>
  <c r="P583" i="1"/>
  <c r="O583" i="1"/>
  <c r="L583" i="1" s="1"/>
  <c r="N583" i="1"/>
  <c r="M583" i="1"/>
  <c r="K583" i="1"/>
  <c r="J583" i="1"/>
  <c r="I583" i="1"/>
  <c r="H583" i="1"/>
  <c r="G583" i="1" s="1"/>
  <c r="AU582" i="1"/>
  <c r="AT582" i="1"/>
  <c r="AQ582" i="1" s="1"/>
  <c r="AS582" i="1"/>
  <c r="AR582" i="1"/>
  <c r="AP582" i="1"/>
  <c r="AO582" i="1"/>
  <c r="AN582" i="1"/>
  <c r="AM582" i="1"/>
  <c r="AL582" i="1"/>
  <c r="AK582" i="1"/>
  <c r="AI582" i="1"/>
  <c r="AH582" i="1"/>
  <c r="AG582" i="1"/>
  <c r="AE582" i="1"/>
  <c r="AD582" i="1"/>
  <c r="AC582" i="1"/>
  <c r="AB582" i="1"/>
  <c r="AA582" i="1"/>
  <c r="Z582" i="1"/>
  <c r="W582" i="1" s="1"/>
  <c r="Y582" i="1"/>
  <c r="X582" i="1"/>
  <c r="U582" i="1"/>
  <c r="T582" i="1"/>
  <c r="S582" i="1"/>
  <c r="R582" i="1"/>
  <c r="Q582" i="1"/>
  <c r="P582" i="1" s="1"/>
  <c r="O582" i="1"/>
  <c r="N582" i="1"/>
  <c r="M582" i="1"/>
  <c r="K582" i="1"/>
  <c r="J582" i="1"/>
  <c r="I582" i="1"/>
  <c r="H582" i="1"/>
  <c r="G582" i="1"/>
  <c r="AW581" i="1"/>
  <c r="AQ581" i="1"/>
  <c r="AJ581" i="1"/>
  <c r="AF581" i="1"/>
  <c r="W581" i="1"/>
  <c r="V581" i="1" s="1"/>
  <c r="P581" i="1"/>
  <c r="L581" i="1"/>
  <c r="G581" i="1"/>
  <c r="F581" i="1" s="1"/>
  <c r="AV581" i="1" s="1"/>
  <c r="AU580" i="1"/>
  <c r="AT580" i="1"/>
  <c r="AS580" i="1"/>
  <c r="AR580" i="1"/>
  <c r="AQ580" i="1" s="1"/>
  <c r="AP580" i="1"/>
  <c r="AO580" i="1"/>
  <c r="AN580" i="1"/>
  <c r="AM580" i="1"/>
  <c r="AJ580" i="1" s="1"/>
  <c r="AW580" i="1" s="1"/>
  <c r="AL580" i="1"/>
  <c r="AK580" i="1"/>
  <c r="AI580" i="1"/>
  <c r="AH580" i="1"/>
  <c r="AF580" i="1" s="1"/>
  <c r="AG580" i="1"/>
  <c r="AE580" i="1"/>
  <c r="AD580" i="1"/>
  <c r="AC580" i="1"/>
  <c r="AB580" i="1"/>
  <c r="AA580" i="1"/>
  <c r="Z580" i="1"/>
  <c r="Y580" i="1"/>
  <c r="X580" i="1"/>
  <c r="W580" i="1"/>
  <c r="V580" i="1" s="1"/>
  <c r="U580" i="1"/>
  <c r="T580" i="1"/>
  <c r="S580" i="1"/>
  <c r="R580" i="1"/>
  <c r="P580" i="1" s="1"/>
  <c r="Q580" i="1"/>
  <c r="O580" i="1"/>
  <c r="L580" i="1" s="1"/>
  <c r="N580" i="1"/>
  <c r="M580" i="1"/>
  <c r="K580" i="1"/>
  <c r="J580" i="1"/>
  <c r="I580" i="1"/>
  <c r="H580" i="1"/>
  <c r="G580" i="1"/>
  <c r="AU579" i="1"/>
  <c r="AT579" i="1"/>
  <c r="AQ579" i="1" s="1"/>
  <c r="AS579" i="1"/>
  <c r="AR579" i="1"/>
  <c r="AP579" i="1"/>
  <c r="AO579" i="1"/>
  <c r="AN579" i="1"/>
  <c r="AM579" i="1"/>
  <c r="AL579" i="1"/>
  <c r="AK579" i="1"/>
  <c r="AI579" i="1"/>
  <c r="AH579" i="1"/>
  <c r="AG579" i="1"/>
  <c r="AF579" i="1" s="1"/>
  <c r="AE579" i="1"/>
  <c r="AD579" i="1"/>
  <c r="AC579" i="1"/>
  <c r="AB579" i="1"/>
  <c r="AA579" i="1"/>
  <c r="Z579" i="1"/>
  <c r="Y579" i="1"/>
  <c r="X579" i="1"/>
  <c r="U579" i="1"/>
  <c r="T579" i="1"/>
  <c r="S579" i="1"/>
  <c r="R579" i="1"/>
  <c r="Q579" i="1"/>
  <c r="O579" i="1"/>
  <c r="N579" i="1"/>
  <c r="M579" i="1"/>
  <c r="K579" i="1"/>
  <c r="J579" i="1"/>
  <c r="I579" i="1"/>
  <c r="G579" i="1" s="1"/>
  <c r="H579" i="1"/>
  <c r="AU578" i="1"/>
  <c r="AT578" i="1"/>
  <c r="AS578" i="1"/>
  <c r="AR578" i="1"/>
  <c r="AQ578" i="1" s="1"/>
  <c r="AP578" i="1"/>
  <c r="AO578" i="1"/>
  <c r="AN578" i="1"/>
  <c r="AM578" i="1"/>
  <c r="AL578" i="1"/>
  <c r="AK578" i="1"/>
  <c r="AI578" i="1"/>
  <c r="AH578" i="1"/>
  <c r="AG578" i="1"/>
  <c r="AE578" i="1"/>
  <c r="AD578" i="1"/>
  <c r="AC578" i="1"/>
  <c r="AB578" i="1"/>
  <c r="AA578" i="1"/>
  <c r="Z578" i="1"/>
  <c r="Y578" i="1"/>
  <c r="X578" i="1"/>
  <c r="W578" i="1" s="1"/>
  <c r="U578" i="1"/>
  <c r="T578" i="1"/>
  <c r="S578" i="1"/>
  <c r="R578" i="1"/>
  <c r="Q578" i="1"/>
  <c r="O578" i="1"/>
  <c r="N578" i="1"/>
  <c r="M578" i="1"/>
  <c r="L578" i="1" s="1"/>
  <c r="K578" i="1"/>
  <c r="J578" i="1"/>
  <c r="I578" i="1"/>
  <c r="H578" i="1"/>
  <c r="G578" i="1" s="1"/>
  <c r="AU577" i="1"/>
  <c r="AT577" i="1"/>
  <c r="AS577" i="1"/>
  <c r="AR577" i="1"/>
  <c r="AQ577" i="1" s="1"/>
  <c r="AP577" i="1"/>
  <c r="AO577" i="1"/>
  <c r="AJ577" i="1" s="1"/>
  <c r="AW577" i="1" s="1"/>
  <c r="AN577" i="1"/>
  <c r="AM577" i="1"/>
  <c r="AL577" i="1"/>
  <c r="AK577" i="1"/>
  <c r="AI577" i="1"/>
  <c r="AH577" i="1"/>
  <c r="AG577" i="1"/>
  <c r="AF577" i="1" s="1"/>
  <c r="AE577" i="1"/>
  <c r="AD577" i="1"/>
  <c r="AC577" i="1"/>
  <c r="AB577" i="1"/>
  <c r="AA577" i="1"/>
  <c r="Z577" i="1"/>
  <c r="Y577" i="1"/>
  <c r="X577" i="1"/>
  <c r="W577" i="1" s="1"/>
  <c r="V577" i="1" s="1"/>
  <c r="U577" i="1"/>
  <c r="T577" i="1"/>
  <c r="S577" i="1"/>
  <c r="R577" i="1"/>
  <c r="Q577" i="1"/>
  <c r="O577" i="1"/>
  <c r="N577" i="1"/>
  <c r="M577" i="1"/>
  <c r="L577" i="1"/>
  <c r="K577" i="1"/>
  <c r="J577" i="1"/>
  <c r="I577" i="1"/>
  <c r="H577" i="1"/>
  <c r="AU576" i="1"/>
  <c r="AT576" i="1"/>
  <c r="AS576" i="1"/>
  <c r="AR576" i="1"/>
  <c r="AQ576" i="1"/>
  <c r="AP576" i="1"/>
  <c r="AO576" i="1"/>
  <c r="AN576" i="1"/>
  <c r="AM576" i="1"/>
  <c r="AL576" i="1"/>
  <c r="AK576" i="1"/>
  <c r="AI576" i="1"/>
  <c r="AF576" i="1" s="1"/>
  <c r="AH576" i="1"/>
  <c r="AG576" i="1"/>
  <c r="AE576" i="1"/>
  <c r="AD576" i="1"/>
  <c r="AC576" i="1"/>
  <c r="AB576" i="1"/>
  <c r="AA576" i="1"/>
  <c r="W576" i="1" s="1"/>
  <c r="V576" i="1" s="1"/>
  <c r="Z576" i="1"/>
  <c r="Y576" i="1"/>
  <c r="X576" i="1"/>
  <c r="U576" i="1"/>
  <c r="T576" i="1"/>
  <c r="S576" i="1"/>
  <c r="P576" i="1" s="1"/>
  <c r="R576" i="1"/>
  <c r="Q576" i="1"/>
  <c r="O576" i="1"/>
  <c r="N576" i="1"/>
  <c r="L576" i="1" s="1"/>
  <c r="M576" i="1"/>
  <c r="K576" i="1"/>
  <c r="J576" i="1"/>
  <c r="I576" i="1"/>
  <c r="H576" i="1"/>
  <c r="G576" i="1" s="1"/>
  <c r="F576" i="1" s="1"/>
  <c r="AU575" i="1"/>
  <c r="AT575" i="1"/>
  <c r="AS575" i="1"/>
  <c r="AR575" i="1"/>
  <c r="AP575" i="1"/>
  <c r="AO575" i="1"/>
  <c r="AN575" i="1"/>
  <c r="AM575" i="1"/>
  <c r="AL575" i="1"/>
  <c r="AK575" i="1"/>
  <c r="AI575" i="1"/>
  <c r="AH575" i="1"/>
  <c r="AG575" i="1"/>
  <c r="AF575" i="1" s="1"/>
  <c r="AE575" i="1"/>
  <c r="AD575" i="1"/>
  <c r="AC575" i="1"/>
  <c r="AB575" i="1"/>
  <c r="AA575" i="1"/>
  <c r="Z575" i="1"/>
  <c r="Y575" i="1"/>
  <c r="X575" i="1"/>
  <c r="W575" i="1"/>
  <c r="V575" i="1" s="1"/>
  <c r="U575" i="1"/>
  <c r="T575" i="1"/>
  <c r="S575" i="1"/>
  <c r="R575" i="1"/>
  <c r="Q575" i="1"/>
  <c r="O575" i="1"/>
  <c r="N575" i="1"/>
  <c r="M575" i="1"/>
  <c r="K575" i="1"/>
  <c r="J575" i="1"/>
  <c r="I575" i="1"/>
  <c r="H575" i="1"/>
  <c r="G575" i="1"/>
  <c r="AU574" i="1"/>
  <c r="AT574" i="1"/>
  <c r="AS574" i="1"/>
  <c r="AR574" i="1"/>
  <c r="AQ574" i="1" s="1"/>
  <c r="AP574" i="1"/>
  <c r="AO574" i="1"/>
  <c r="AO594" i="1" s="1"/>
  <c r="AO596" i="1" s="1"/>
  <c r="AO597" i="1" s="1"/>
  <c r="AN574" i="1"/>
  <c r="AM574" i="1"/>
  <c r="AL574" i="1"/>
  <c r="AK574" i="1"/>
  <c r="AI574" i="1"/>
  <c r="AH574" i="1"/>
  <c r="AG574" i="1"/>
  <c r="AF574" i="1" s="1"/>
  <c r="AE574" i="1"/>
  <c r="AD574" i="1"/>
  <c r="AC574" i="1"/>
  <c r="AB574" i="1"/>
  <c r="AA574" i="1"/>
  <c r="Z574" i="1"/>
  <c r="Y574" i="1"/>
  <c r="X574" i="1"/>
  <c r="U574" i="1"/>
  <c r="T574" i="1"/>
  <c r="S574" i="1"/>
  <c r="R574" i="1"/>
  <c r="Q574" i="1"/>
  <c r="O574" i="1"/>
  <c r="N574" i="1"/>
  <c r="M574" i="1"/>
  <c r="K574" i="1"/>
  <c r="J574" i="1"/>
  <c r="I574" i="1"/>
  <c r="H574" i="1"/>
  <c r="G574" i="1" s="1"/>
  <c r="AU573" i="1"/>
  <c r="AT573" i="1"/>
  <c r="AS573" i="1"/>
  <c r="AR573" i="1"/>
  <c r="AP573" i="1"/>
  <c r="AO573" i="1"/>
  <c r="AN573" i="1"/>
  <c r="AM573" i="1"/>
  <c r="AL573" i="1"/>
  <c r="AK573" i="1"/>
  <c r="AJ573" i="1" s="1"/>
  <c r="AI573" i="1"/>
  <c r="AH573" i="1"/>
  <c r="AG573" i="1"/>
  <c r="AF573" i="1"/>
  <c r="AE573" i="1"/>
  <c r="AD573" i="1"/>
  <c r="AC573" i="1"/>
  <c r="AB573" i="1"/>
  <c r="AA573" i="1"/>
  <c r="Z573" i="1"/>
  <c r="Y573" i="1"/>
  <c r="X573" i="1"/>
  <c r="W573" i="1" s="1"/>
  <c r="V573" i="1" s="1"/>
  <c r="U573" i="1"/>
  <c r="T573" i="1"/>
  <c r="P573" i="1" s="1"/>
  <c r="S573" i="1"/>
  <c r="R573" i="1"/>
  <c r="Q573" i="1"/>
  <c r="O573" i="1"/>
  <c r="N573" i="1"/>
  <c r="M573" i="1"/>
  <c r="L573" i="1"/>
  <c r="K573" i="1"/>
  <c r="J573" i="1"/>
  <c r="I573" i="1"/>
  <c r="H573" i="1"/>
  <c r="G573" i="1"/>
  <c r="B573" i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AU572" i="1"/>
  <c r="AU594" i="1" s="1"/>
  <c r="AU596" i="1" s="1"/>
  <c r="AU597" i="1" s="1"/>
  <c r="AT572" i="1"/>
  <c r="AT594" i="1" s="1"/>
  <c r="AS572" i="1"/>
  <c r="AR572" i="1"/>
  <c r="AR594" i="1" s="1"/>
  <c r="AR596" i="1" s="1"/>
  <c r="AP572" i="1"/>
  <c r="AP594" i="1" s="1"/>
  <c r="AP596" i="1" s="1"/>
  <c r="AP597" i="1" s="1"/>
  <c r="AO572" i="1"/>
  <c r="AN572" i="1"/>
  <c r="AM572" i="1"/>
  <c r="AM594" i="1" s="1"/>
  <c r="AM596" i="1" s="1"/>
  <c r="AM597" i="1" s="1"/>
  <c r="AL572" i="1"/>
  <c r="AL594" i="1" s="1"/>
  <c r="AK572" i="1"/>
  <c r="AI572" i="1"/>
  <c r="AH572" i="1"/>
  <c r="AH594" i="1" s="1"/>
  <c r="AH596" i="1" s="1"/>
  <c r="AH597" i="1" s="1"/>
  <c r="AG572" i="1"/>
  <c r="AG594" i="1" s="1"/>
  <c r="AE572" i="1"/>
  <c r="AE594" i="1" s="1"/>
  <c r="AE596" i="1" s="1"/>
  <c r="AE597" i="1" s="1"/>
  <c r="AD572" i="1"/>
  <c r="AD594" i="1" s="1"/>
  <c r="AD596" i="1" s="1"/>
  <c r="AD597" i="1" s="1"/>
  <c r="AC572" i="1"/>
  <c r="AB572" i="1"/>
  <c r="AA572" i="1"/>
  <c r="Z572" i="1"/>
  <c r="Z594" i="1" s="1"/>
  <c r="Z596" i="1" s="1"/>
  <c r="Z597" i="1" s="1"/>
  <c r="Y572" i="1"/>
  <c r="Y594" i="1" s="1"/>
  <c r="Y596" i="1" s="1"/>
  <c r="Y597" i="1" s="1"/>
  <c r="X572" i="1"/>
  <c r="W572" i="1"/>
  <c r="U572" i="1"/>
  <c r="T572" i="1"/>
  <c r="T594" i="1" s="1"/>
  <c r="T596" i="1" s="1"/>
  <c r="T597" i="1" s="1"/>
  <c r="S572" i="1"/>
  <c r="S594" i="1" s="1"/>
  <c r="S596" i="1" s="1"/>
  <c r="R572" i="1"/>
  <c r="R594" i="1" s="1"/>
  <c r="R596" i="1" s="1"/>
  <c r="R597" i="1" s="1"/>
  <c r="Q572" i="1"/>
  <c r="Q594" i="1" s="1"/>
  <c r="O572" i="1"/>
  <c r="O594" i="1" s="1"/>
  <c r="O596" i="1" s="1"/>
  <c r="O597" i="1" s="1"/>
  <c r="N572" i="1"/>
  <c r="N594" i="1" s="1"/>
  <c r="N596" i="1" s="1"/>
  <c r="M572" i="1"/>
  <c r="L572" i="1" s="1"/>
  <c r="K572" i="1"/>
  <c r="K594" i="1" s="1"/>
  <c r="K596" i="1" s="1"/>
  <c r="J572" i="1"/>
  <c r="J594" i="1" s="1"/>
  <c r="J596" i="1" s="1"/>
  <c r="J597" i="1" s="1"/>
  <c r="I572" i="1"/>
  <c r="I594" i="1" s="1"/>
  <c r="I596" i="1" s="1"/>
  <c r="I597" i="1" s="1"/>
  <c r="H572" i="1"/>
  <c r="H594" i="1" s="1"/>
  <c r="H596" i="1" s="1"/>
  <c r="AU571" i="1"/>
  <c r="AT571" i="1"/>
  <c r="AS571" i="1"/>
  <c r="AR571" i="1"/>
  <c r="AQ571" i="1" s="1"/>
  <c r="AP571" i="1"/>
  <c r="AO571" i="1"/>
  <c r="AN571" i="1"/>
  <c r="AM571" i="1"/>
  <c r="AL571" i="1"/>
  <c r="AK571" i="1"/>
  <c r="AJ571" i="1" s="1"/>
  <c r="AI571" i="1"/>
  <c r="AH571" i="1"/>
  <c r="AG571" i="1"/>
  <c r="AF571" i="1"/>
  <c r="AE571" i="1"/>
  <c r="AD571" i="1"/>
  <c r="AC571" i="1"/>
  <c r="AB571" i="1"/>
  <c r="AA571" i="1"/>
  <c r="Z571" i="1"/>
  <c r="Y571" i="1"/>
  <c r="X571" i="1"/>
  <c r="W571" i="1" s="1"/>
  <c r="V571" i="1" s="1"/>
  <c r="U571" i="1"/>
  <c r="T571" i="1"/>
  <c r="S571" i="1"/>
  <c r="P571" i="1" s="1"/>
  <c r="R571" i="1"/>
  <c r="Q571" i="1"/>
  <c r="O571" i="1"/>
  <c r="N571" i="1"/>
  <c r="M571" i="1"/>
  <c r="L571" i="1"/>
  <c r="K571" i="1"/>
  <c r="J571" i="1"/>
  <c r="I571" i="1"/>
  <c r="H571" i="1"/>
  <c r="N569" i="1"/>
  <c r="N570" i="1" s="1"/>
  <c r="AU568" i="1"/>
  <c r="AT568" i="1"/>
  <c r="AS568" i="1"/>
  <c r="AR568" i="1"/>
  <c r="AP568" i="1"/>
  <c r="AO568" i="1"/>
  <c r="AN568" i="1"/>
  <c r="AM568" i="1"/>
  <c r="AL568" i="1"/>
  <c r="AK568" i="1"/>
  <c r="AI568" i="1"/>
  <c r="AH568" i="1"/>
  <c r="AG568" i="1"/>
  <c r="AF568" i="1"/>
  <c r="AE568" i="1"/>
  <c r="AD568" i="1"/>
  <c r="AC568" i="1"/>
  <c r="AB568" i="1"/>
  <c r="AA568" i="1"/>
  <c r="Z568" i="1"/>
  <c r="Y568" i="1"/>
  <c r="X568" i="1"/>
  <c r="U568" i="1"/>
  <c r="T568" i="1"/>
  <c r="S568" i="1"/>
  <c r="R568" i="1"/>
  <c r="Q568" i="1"/>
  <c r="O568" i="1"/>
  <c r="N568" i="1"/>
  <c r="M568" i="1"/>
  <c r="K568" i="1"/>
  <c r="J568" i="1"/>
  <c r="I568" i="1"/>
  <c r="H568" i="1"/>
  <c r="N567" i="1"/>
  <c r="AW566" i="1"/>
  <c r="AQ566" i="1"/>
  <c r="AJ566" i="1"/>
  <c r="AJ568" i="1" s="1"/>
  <c r="AF566" i="1"/>
  <c r="W566" i="1"/>
  <c r="V566" i="1" s="1"/>
  <c r="P566" i="1"/>
  <c r="L566" i="1"/>
  <c r="F566" i="1" s="1"/>
  <c r="AV566" i="1" s="1"/>
  <c r="AX566" i="1" s="1"/>
  <c r="G566" i="1"/>
  <c r="AQ565" i="1"/>
  <c r="AQ568" i="1" s="1"/>
  <c r="AJ565" i="1"/>
  <c r="AF565" i="1"/>
  <c r="W565" i="1"/>
  <c r="V565" i="1"/>
  <c r="P565" i="1"/>
  <c r="P568" i="1" s="1"/>
  <c r="L565" i="1"/>
  <c r="L568" i="1" s="1"/>
  <c r="G565" i="1"/>
  <c r="G568" i="1" s="1"/>
  <c r="AQ564" i="1"/>
  <c r="AJ564" i="1"/>
  <c r="AW564" i="1" s="1"/>
  <c r="AX564" i="1" s="1"/>
  <c r="AF564" i="1"/>
  <c r="W564" i="1"/>
  <c r="V564" i="1"/>
  <c r="P564" i="1"/>
  <c r="L564" i="1"/>
  <c r="G564" i="1"/>
  <c r="F564" i="1"/>
  <c r="AV564" i="1" s="1"/>
  <c r="AW563" i="1"/>
  <c r="AQ563" i="1"/>
  <c r="AJ563" i="1"/>
  <c r="AF563" i="1"/>
  <c r="W563" i="1"/>
  <c r="V563" i="1" s="1"/>
  <c r="U563" i="1"/>
  <c r="P563" i="1"/>
  <c r="L563" i="1"/>
  <c r="F563" i="1" s="1"/>
  <c r="G563" i="1"/>
  <c r="AQ562" i="1"/>
  <c r="AJ562" i="1"/>
  <c r="AF562" i="1"/>
  <c r="W562" i="1"/>
  <c r="V562" i="1"/>
  <c r="P562" i="1"/>
  <c r="F562" i="1" s="1"/>
  <c r="AV562" i="1" s="1"/>
  <c r="L562" i="1"/>
  <c r="G562" i="1"/>
  <c r="AU561" i="1"/>
  <c r="AT561" i="1"/>
  <c r="AS561" i="1"/>
  <c r="AR561" i="1"/>
  <c r="AQ561" i="1" s="1"/>
  <c r="AP561" i="1"/>
  <c r="AO561" i="1"/>
  <c r="AN561" i="1"/>
  <c r="AM561" i="1"/>
  <c r="AL561" i="1"/>
  <c r="AK561" i="1"/>
  <c r="AJ561" i="1" s="1"/>
  <c r="AI561" i="1"/>
  <c r="AH561" i="1"/>
  <c r="AG561" i="1"/>
  <c r="AF561" i="1"/>
  <c r="AE561" i="1"/>
  <c r="AD561" i="1"/>
  <c r="AC561" i="1"/>
  <c r="AB561" i="1"/>
  <c r="AA561" i="1"/>
  <c r="Z561" i="1"/>
  <c r="Y561" i="1"/>
  <c r="X561" i="1"/>
  <c r="W561" i="1" s="1"/>
  <c r="V561" i="1" s="1"/>
  <c r="U561" i="1"/>
  <c r="T561" i="1"/>
  <c r="S561" i="1"/>
  <c r="P561" i="1" s="1"/>
  <c r="R561" i="1"/>
  <c r="Q561" i="1"/>
  <c r="O561" i="1"/>
  <c r="L561" i="1" s="1"/>
  <c r="N561" i="1"/>
  <c r="M561" i="1"/>
  <c r="K561" i="1"/>
  <c r="J561" i="1"/>
  <c r="I561" i="1"/>
  <c r="H561" i="1"/>
  <c r="G561" i="1"/>
  <c r="AQ560" i="1"/>
  <c r="AJ560" i="1"/>
  <c r="AW560" i="1" s="1"/>
  <c r="AX560" i="1" s="1"/>
  <c r="AF560" i="1"/>
  <c r="W560" i="1"/>
  <c r="V560" i="1"/>
  <c r="T560" i="1"/>
  <c r="P560" i="1" s="1"/>
  <c r="F560" i="1" s="1"/>
  <c r="AV560" i="1" s="1"/>
  <c r="L560" i="1"/>
  <c r="G560" i="1"/>
  <c r="AU559" i="1"/>
  <c r="AT559" i="1"/>
  <c r="AS559" i="1"/>
  <c r="AS567" i="1" s="1"/>
  <c r="AS569" i="1" s="1"/>
  <c r="AS570" i="1" s="1"/>
  <c r="AR559" i="1"/>
  <c r="AP559" i="1"/>
  <c r="AO559" i="1"/>
  <c r="AN559" i="1"/>
  <c r="AM559" i="1"/>
  <c r="AL559" i="1"/>
  <c r="AK559" i="1"/>
  <c r="AJ559" i="1" s="1"/>
  <c r="AI559" i="1"/>
  <c r="AH559" i="1"/>
  <c r="AG559" i="1"/>
  <c r="AF559" i="1" s="1"/>
  <c r="AE559" i="1"/>
  <c r="AD559" i="1"/>
  <c r="AC559" i="1"/>
  <c r="AB559" i="1"/>
  <c r="AA559" i="1"/>
  <c r="Z559" i="1"/>
  <c r="Y559" i="1"/>
  <c r="W559" i="1" s="1"/>
  <c r="X559" i="1"/>
  <c r="U559" i="1"/>
  <c r="T559" i="1"/>
  <c r="S559" i="1"/>
  <c r="R559" i="1"/>
  <c r="Q559" i="1"/>
  <c r="P559" i="1" s="1"/>
  <c r="O559" i="1"/>
  <c r="N559" i="1"/>
  <c r="M559" i="1"/>
  <c r="L559" i="1" s="1"/>
  <c r="K559" i="1"/>
  <c r="J559" i="1"/>
  <c r="I559" i="1"/>
  <c r="G559" i="1" s="1"/>
  <c r="H559" i="1"/>
  <c r="B559" i="1"/>
  <c r="B560" i="1" s="1"/>
  <c r="B561" i="1" s="1"/>
  <c r="B562" i="1" s="1"/>
  <c r="B563" i="1" s="1"/>
  <c r="B564" i="1" s="1"/>
  <c r="B565" i="1" s="1"/>
  <c r="B566" i="1" s="1"/>
  <c r="AU558" i="1"/>
  <c r="AU567" i="1" s="1"/>
  <c r="AU569" i="1" s="1"/>
  <c r="AU570" i="1" s="1"/>
  <c r="AT558" i="1"/>
  <c r="AT567" i="1" s="1"/>
  <c r="AT569" i="1" s="1"/>
  <c r="AT570" i="1" s="1"/>
  <c r="AS558" i="1"/>
  <c r="AR558" i="1"/>
  <c r="AP558" i="1"/>
  <c r="AP567" i="1" s="1"/>
  <c r="AP569" i="1" s="1"/>
  <c r="AP570" i="1" s="1"/>
  <c r="AO558" i="1"/>
  <c r="AO567" i="1" s="1"/>
  <c r="AO569" i="1" s="1"/>
  <c r="AO570" i="1" s="1"/>
  <c r="AN558" i="1"/>
  <c r="AN567" i="1" s="1"/>
  <c r="AN569" i="1" s="1"/>
  <c r="AN570" i="1" s="1"/>
  <c r="AM558" i="1"/>
  <c r="AM567" i="1" s="1"/>
  <c r="AM569" i="1" s="1"/>
  <c r="AM570" i="1" s="1"/>
  <c r="AL558" i="1"/>
  <c r="AL567" i="1" s="1"/>
  <c r="AL569" i="1" s="1"/>
  <c r="AL570" i="1" s="1"/>
  <c r="AK558" i="1"/>
  <c r="AK567" i="1" s="1"/>
  <c r="AK569" i="1" s="1"/>
  <c r="AK570" i="1" s="1"/>
  <c r="AJ558" i="1"/>
  <c r="AI558" i="1"/>
  <c r="AI567" i="1" s="1"/>
  <c r="AI569" i="1" s="1"/>
  <c r="AI570" i="1" s="1"/>
  <c r="AH558" i="1"/>
  <c r="AH567" i="1" s="1"/>
  <c r="AH569" i="1" s="1"/>
  <c r="AH570" i="1" s="1"/>
  <c r="AG558" i="1"/>
  <c r="AE558" i="1"/>
  <c r="AE567" i="1" s="1"/>
  <c r="AE569" i="1" s="1"/>
  <c r="AE570" i="1" s="1"/>
  <c r="AD558" i="1"/>
  <c r="AD567" i="1" s="1"/>
  <c r="AD569" i="1" s="1"/>
  <c r="AD570" i="1" s="1"/>
  <c r="AC558" i="1"/>
  <c r="AC567" i="1" s="1"/>
  <c r="AC569" i="1" s="1"/>
  <c r="AC570" i="1" s="1"/>
  <c r="AB558" i="1"/>
  <c r="AB567" i="1" s="1"/>
  <c r="AB569" i="1" s="1"/>
  <c r="AB570" i="1" s="1"/>
  <c r="AA558" i="1"/>
  <c r="AA567" i="1" s="1"/>
  <c r="AA569" i="1" s="1"/>
  <c r="AA570" i="1" s="1"/>
  <c r="Z558" i="1"/>
  <c r="Z567" i="1" s="1"/>
  <c r="Z569" i="1" s="1"/>
  <c r="Z570" i="1" s="1"/>
  <c r="Y558" i="1"/>
  <c r="Y567" i="1" s="1"/>
  <c r="Y569" i="1" s="1"/>
  <c r="Y570" i="1" s="1"/>
  <c r="X558" i="1"/>
  <c r="W558" i="1" s="1"/>
  <c r="U558" i="1"/>
  <c r="U567" i="1" s="1"/>
  <c r="U569" i="1" s="1"/>
  <c r="U570" i="1" s="1"/>
  <c r="T558" i="1"/>
  <c r="T567" i="1" s="1"/>
  <c r="T569" i="1" s="1"/>
  <c r="T570" i="1" s="1"/>
  <c r="S558" i="1"/>
  <c r="S567" i="1" s="1"/>
  <c r="S569" i="1" s="1"/>
  <c r="S570" i="1" s="1"/>
  <c r="R558" i="1"/>
  <c r="R567" i="1" s="1"/>
  <c r="R569" i="1" s="1"/>
  <c r="R570" i="1" s="1"/>
  <c r="Q558" i="1"/>
  <c r="O558" i="1"/>
  <c r="O567" i="1" s="1"/>
  <c r="O569" i="1" s="1"/>
  <c r="O570" i="1" s="1"/>
  <c r="N558" i="1"/>
  <c r="M558" i="1"/>
  <c r="M567" i="1" s="1"/>
  <c r="M569" i="1" s="1"/>
  <c r="M570" i="1" s="1"/>
  <c r="L558" i="1"/>
  <c r="K558" i="1"/>
  <c r="K567" i="1" s="1"/>
  <c r="K569" i="1" s="1"/>
  <c r="K570" i="1" s="1"/>
  <c r="J558" i="1"/>
  <c r="J567" i="1" s="1"/>
  <c r="J569" i="1" s="1"/>
  <c r="J570" i="1" s="1"/>
  <c r="I558" i="1"/>
  <c r="I567" i="1" s="1"/>
  <c r="I569" i="1" s="1"/>
  <c r="I570" i="1" s="1"/>
  <c r="H558" i="1"/>
  <c r="G558" i="1" s="1"/>
  <c r="B558" i="1"/>
  <c r="AQ557" i="1"/>
  <c r="AW557" i="1" s="1"/>
  <c r="AJ557" i="1"/>
  <c r="AF557" i="1"/>
  <c r="W557" i="1"/>
  <c r="V557" i="1"/>
  <c r="P557" i="1"/>
  <c r="L557" i="1"/>
  <c r="L567" i="1" s="1"/>
  <c r="G557" i="1"/>
  <c r="AQ556" i="1"/>
  <c r="AJ556" i="1"/>
  <c r="AW556" i="1" s="1"/>
  <c r="AF556" i="1"/>
  <c r="W556" i="1"/>
  <c r="V556" i="1" s="1"/>
  <c r="P556" i="1"/>
  <c r="L556" i="1"/>
  <c r="G556" i="1"/>
  <c r="F556" i="1" s="1"/>
  <c r="AV556" i="1" s="1"/>
  <c r="AT553" i="1"/>
  <c r="AP553" i="1"/>
  <c r="AL553" i="1"/>
  <c r="AI553" i="1"/>
  <c r="AH553" i="1"/>
  <c r="AD553" i="1"/>
  <c r="AA553" i="1"/>
  <c r="Z553" i="1"/>
  <c r="S553" i="1"/>
  <c r="R553" i="1"/>
  <c r="N553" i="1"/>
  <c r="K553" i="1"/>
  <c r="J553" i="1"/>
  <c r="AU551" i="1"/>
  <c r="AU553" i="1" s="1"/>
  <c r="AT551" i="1"/>
  <c r="AS551" i="1"/>
  <c r="AS553" i="1" s="1"/>
  <c r="AR551" i="1"/>
  <c r="AP551" i="1"/>
  <c r="AO551" i="1"/>
  <c r="AO553" i="1" s="1"/>
  <c r="AN551" i="1"/>
  <c r="AN553" i="1" s="1"/>
  <c r="AM551" i="1"/>
  <c r="AM553" i="1" s="1"/>
  <c r="AL551" i="1"/>
  <c r="AK551" i="1"/>
  <c r="AI551" i="1"/>
  <c r="AH551" i="1"/>
  <c r="AG551" i="1"/>
  <c r="AG553" i="1" s="1"/>
  <c r="AF551" i="1"/>
  <c r="AF553" i="1" s="1"/>
  <c r="AE551" i="1"/>
  <c r="AE553" i="1" s="1"/>
  <c r="AD551" i="1"/>
  <c r="AC551" i="1"/>
  <c r="AC553" i="1" s="1"/>
  <c r="AB551" i="1"/>
  <c r="AB553" i="1" s="1"/>
  <c r="AA551" i="1"/>
  <c r="Z551" i="1"/>
  <c r="Y551" i="1"/>
  <c r="Y553" i="1" s="1"/>
  <c r="X551" i="1"/>
  <c r="U551" i="1"/>
  <c r="U553" i="1" s="1"/>
  <c r="T551" i="1"/>
  <c r="T553" i="1" s="1"/>
  <c r="S551" i="1"/>
  <c r="R551" i="1"/>
  <c r="Q551" i="1"/>
  <c r="Q553" i="1" s="1"/>
  <c r="O551" i="1"/>
  <c r="O553" i="1" s="1"/>
  <c r="N551" i="1"/>
  <c r="M551" i="1"/>
  <c r="K551" i="1"/>
  <c r="J551" i="1"/>
  <c r="I551" i="1"/>
  <c r="I553" i="1" s="1"/>
  <c r="H551" i="1"/>
  <c r="H553" i="1" s="1"/>
  <c r="AQ550" i="1"/>
  <c r="AJ550" i="1"/>
  <c r="AF550" i="1"/>
  <c r="W550" i="1"/>
  <c r="V550" i="1" s="1"/>
  <c r="P550" i="1"/>
  <c r="L550" i="1"/>
  <c r="G550" i="1"/>
  <c r="F550" i="1"/>
  <c r="AW549" i="1"/>
  <c r="AQ549" i="1"/>
  <c r="AJ549" i="1"/>
  <c r="AF549" i="1"/>
  <c r="W549" i="1"/>
  <c r="V549" i="1"/>
  <c r="P549" i="1"/>
  <c r="L549" i="1"/>
  <c r="F549" i="1" s="1"/>
  <c r="G549" i="1"/>
  <c r="AW548" i="1"/>
  <c r="AQ548" i="1"/>
  <c r="AJ548" i="1"/>
  <c r="AF548" i="1"/>
  <c r="W548" i="1"/>
  <c r="V548" i="1"/>
  <c r="P548" i="1"/>
  <c r="L548" i="1"/>
  <c r="G548" i="1"/>
  <c r="F548" i="1" s="1"/>
  <c r="AV548" i="1" s="1"/>
  <c r="AW547" i="1"/>
  <c r="AQ547" i="1"/>
  <c r="AJ547" i="1"/>
  <c r="AF547" i="1"/>
  <c r="V547" i="1" s="1"/>
  <c r="W547" i="1"/>
  <c r="P547" i="1"/>
  <c r="L547" i="1"/>
  <c r="G547" i="1"/>
  <c r="F547" i="1" s="1"/>
  <c r="AV547" i="1" s="1"/>
  <c r="AU546" i="1"/>
  <c r="AU552" i="1" s="1"/>
  <c r="AU554" i="1" s="1"/>
  <c r="AT546" i="1"/>
  <c r="AS546" i="1"/>
  <c r="AR546" i="1"/>
  <c r="AP546" i="1"/>
  <c r="AO546" i="1"/>
  <c r="AN546" i="1"/>
  <c r="AM546" i="1"/>
  <c r="AL546" i="1"/>
  <c r="AK546" i="1"/>
  <c r="AJ546" i="1" s="1"/>
  <c r="AI546" i="1"/>
  <c r="AF546" i="1" s="1"/>
  <c r="AH546" i="1"/>
  <c r="AG546" i="1"/>
  <c r="AE546" i="1"/>
  <c r="AD546" i="1"/>
  <c r="AC546" i="1"/>
  <c r="AB546" i="1"/>
  <c r="AA546" i="1"/>
  <c r="W546" i="1" s="1"/>
  <c r="V546" i="1" s="1"/>
  <c r="Z546" i="1"/>
  <c r="Y546" i="1"/>
  <c r="X546" i="1"/>
  <c r="U546" i="1"/>
  <c r="T546" i="1"/>
  <c r="S546" i="1"/>
  <c r="R546" i="1"/>
  <c r="Q546" i="1"/>
  <c r="O546" i="1"/>
  <c r="L546" i="1" s="1"/>
  <c r="N546" i="1"/>
  <c r="M546" i="1"/>
  <c r="K546" i="1"/>
  <c r="J546" i="1"/>
  <c r="I546" i="1"/>
  <c r="H546" i="1"/>
  <c r="G546" i="1"/>
  <c r="AQ545" i="1"/>
  <c r="AJ545" i="1"/>
  <c r="AW545" i="1" s="1"/>
  <c r="AF545" i="1"/>
  <c r="W545" i="1"/>
  <c r="V545" i="1" s="1"/>
  <c r="P545" i="1"/>
  <c r="L545" i="1"/>
  <c r="G545" i="1"/>
  <c r="F545" i="1" s="1"/>
  <c r="AU544" i="1"/>
  <c r="AT544" i="1"/>
  <c r="AT552" i="1" s="1"/>
  <c r="AT554" i="1" s="1"/>
  <c r="AT555" i="1" s="1"/>
  <c r="AS544" i="1"/>
  <c r="AS552" i="1" s="1"/>
  <c r="AS554" i="1" s="1"/>
  <c r="AR544" i="1"/>
  <c r="AR552" i="1" s="1"/>
  <c r="AP544" i="1"/>
  <c r="AP552" i="1" s="1"/>
  <c r="AP554" i="1" s="1"/>
  <c r="AO544" i="1"/>
  <c r="AO552" i="1" s="1"/>
  <c r="AO554" i="1" s="1"/>
  <c r="AO555" i="1" s="1"/>
  <c r="AN544" i="1"/>
  <c r="AN552" i="1" s="1"/>
  <c r="AN554" i="1" s="1"/>
  <c r="AN555" i="1" s="1"/>
  <c r="AM544" i="1"/>
  <c r="AM552" i="1" s="1"/>
  <c r="AM554" i="1" s="1"/>
  <c r="AL544" i="1"/>
  <c r="AL552" i="1" s="1"/>
  <c r="AL554" i="1" s="1"/>
  <c r="AL555" i="1" s="1"/>
  <c r="AK544" i="1"/>
  <c r="AK552" i="1" s="1"/>
  <c r="AI544" i="1"/>
  <c r="AI552" i="1" s="1"/>
  <c r="AI554" i="1" s="1"/>
  <c r="AI555" i="1" s="1"/>
  <c r="AH544" i="1"/>
  <c r="AH552" i="1" s="1"/>
  <c r="AH554" i="1" s="1"/>
  <c r="AG544" i="1"/>
  <c r="AG552" i="1" s="1"/>
  <c r="AG554" i="1" s="1"/>
  <c r="AG555" i="1" s="1"/>
  <c r="AE544" i="1"/>
  <c r="AE552" i="1" s="1"/>
  <c r="AE554" i="1" s="1"/>
  <c r="AD544" i="1"/>
  <c r="AD552" i="1" s="1"/>
  <c r="AD554" i="1" s="1"/>
  <c r="AD555" i="1" s="1"/>
  <c r="AC544" i="1"/>
  <c r="AC552" i="1" s="1"/>
  <c r="AC554" i="1" s="1"/>
  <c r="AB544" i="1"/>
  <c r="AA544" i="1"/>
  <c r="AA552" i="1" s="1"/>
  <c r="AA554" i="1" s="1"/>
  <c r="AA555" i="1" s="1"/>
  <c r="Z544" i="1"/>
  <c r="Z552" i="1" s="1"/>
  <c r="Z554" i="1" s="1"/>
  <c r="Y544" i="1"/>
  <c r="Y552" i="1" s="1"/>
  <c r="Y554" i="1" s="1"/>
  <c r="Y555" i="1" s="1"/>
  <c r="X544" i="1"/>
  <c r="U544" i="1"/>
  <c r="U552" i="1" s="1"/>
  <c r="U554" i="1" s="1"/>
  <c r="T544" i="1"/>
  <c r="T552" i="1" s="1"/>
  <c r="T554" i="1" s="1"/>
  <c r="T555" i="1" s="1"/>
  <c r="S544" i="1"/>
  <c r="S552" i="1" s="1"/>
  <c r="S554" i="1" s="1"/>
  <c r="S555" i="1" s="1"/>
  <c r="R544" i="1"/>
  <c r="R552" i="1" s="1"/>
  <c r="R554" i="1" s="1"/>
  <c r="Q544" i="1"/>
  <c r="Q552" i="1" s="1"/>
  <c r="Q554" i="1" s="1"/>
  <c r="Q555" i="1" s="1"/>
  <c r="P544" i="1"/>
  <c r="O544" i="1"/>
  <c r="N544" i="1"/>
  <c r="N552" i="1" s="1"/>
  <c r="N554" i="1" s="1"/>
  <c r="N555" i="1" s="1"/>
  <c r="M544" i="1"/>
  <c r="M552" i="1" s="1"/>
  <c r="K544" i="1"/>
  <c r="K552" i="1" s="1"/>
  <c r="K554" i="1" s="1"/>
  <c r="K555" i="1" s="1"/>
  <c r="J544" i="1"/>
  <c r="J552" i="1" s="1"/>
  <c r="J554" i="1" s="1"/>
  <c r="I544" i="1"/>
  <c r="I552" i="1" s="1"/>
  <c r="I554" i="1" s="1"/>
  <c r="I555" i="1" s="1"/>
  <c r="H544" i="1"/>
  <c r="G544" i="1" s="1"/>
  <c r="B544" i="1"/>
  <c r="B545" i="1" s="1"/>
  <c r="B546" i="1" s="1"/>
  <c r="B547" i="1" s="1"/>
  <c r="B548" i="1" s="1"/>
  <c r="B549" i="1" s="1"/>
  <c r="B550" i="1" s="1"/>
  <c r="B551" i="1" s="1"/>
  <c r="AW543" i="1"/>
  <c r="AQ543" i="1"/>
  <c r="AJ543" i="1"/>
  <c r="AF543" i="1"/>
  <c r="W543" i="1"/>
  <c r="V543" i="1"/>
  <c r="P543" i="1"/>
  <c r="L543" i="1"/>
  <c r="G543" i="1"/>
  <c r="F543" i="1" s="1"/>
  <c r="AU542" i="1"/>
  <c r="AT542" i="1"/>
  <c r="AS542" i="1"/>
  <c r="AR542" i="1"/>
  <c r="AQ542" i="1" s="1"/>
  <c r="AP542" i="1"/>
  <c r="AO542" i="1"/>
  <c r="AN542" i="1"/>
  <c r="AM542" i="1"/>
  <c r="AL542" i="1"/>
  <c r="AK542" i="1"/>
  <c r="AJ542" i="1" s="1"/>
  <c r="AW542" i="1" s="1"/>
  <c r="AI542" i="1"/>
  <c r="AH542" i="1"/>
  <c r="AF542" i="1" s="1"/>
  <c r="AG542" i="1"/>
  <c r="AE542" i="1"/>
  <c r="AD542" i="1"/>
  <c r="AC542" i="1"/>
  <c r="AB542" i="1"/>
  <c r="AA542" i="1"/>
  <c r="Z542" i="1"/>
  <c r="W542" i="1" s="1"/>
  <c r="V542" i="1" s="1"/>
  <c r="Y542" i="1"/>
  <c r="X542" i="1"/>
  <c r="U542" i="1"/>
  <c r="T542" i="1"/>
  <c r="S542" i="1"/>
  <c r="R542" i="1"/>
  <c r="Q542" i="1"/>
  <c r="P542" i="1" s="1"/>
  <c r="O542" i="1"/>
  <c r="N542" i="1"/>
  <c r="M542" i="1"/>
  <c r="L542" i="1" s="1"/>
  <c r="K542" i="1"/>
  <c r="J542" i="1"/>
  <c r="G542" i="1" s="1"/>
  <c r="F542" i="1" s="1"/>
  <c r="AV542" i="1" s="1"/>
  <c r="I542" i="1"/>
  <c r="H542" i="1"/>
  <c r="AU537" i="1"/>
  <c r="AT537" i="1"/>
  <c r="AS537" i="1"/>
  <c r="AR537" i="1"/>
  <c r="AQ537" i="1"/>
  <c r="AP537" i="1"/>
  <c r="AO537" i="1"/>
  <c r="AN537" i="1"/>
  <c r="AM537" i="1"/>
  <c r="AL537" i="1"/>
  <c r="AK537" i="1"/>
  <c r="AJ537" i="1" s="1"/>
  <c r="AW537" i="1" s="1"/>
  <c r="AI537" i="1"/>
  <c r="AF537" i="1" s="1"/>
  <c r="AH537" i="1"/>
  <c r="AG537" i="1"/>
  <c r="AE537" i="1"/>
  <c r="AD537" i="1"/>
  <c r="AC537" i="1"/>
  <c r="AB537" i="1"/>
  <c r="AA537" i="1"/>
  <c r="Z537" i="1"/>
  <c r="Y537" i="1"/>
  <c r="X537" i="1"/>
  <c r="W537" i="1" s="1"/>
  <c r="V537" i="1" s="1"/>
  <c r="U537" i="1"/>
  <c r="T537" i="1"/>
  <c r="S537" i="1"/>
  <c r="R537" i="1"/>
  <c r="Q537" i="1"/>
  <c r="P537" i="1" s="1"/>
  <c r="O537" i="1"/>
  <c r="N537" i="1"/>
  <c r="M537" i="1"/>
  <c r="L537" i="1" s="1"/>
  <c r="K537" i="1"/>
  <c r="J537" i="1"/>
  <c r="I537" i="1"/>
  <c r="H537" i="1"/>
  <c r="G537" i="1" s="1"/>
  <c r="AW536" i="1"/>
  <c r="AQ536" i="1"/>
  <c r="AJ536" i="1"/>
  <c r="AF536" i="1"/>
  <c r="W536" i="1"/>
  <c r="V536" i="1" s="1"/>
  <c r="P536" i="1"/>
  <c r="L536" i="1"/>
  <c r="G536" i="1"/>
  <c r="F536" i="1" s="1"/>
  <c r="AQ535" i="1"/>
  <c r="AJ535" i="1"/>
  <c r="AW535" i="1" s="1"/>
  <c r="AF535" i="1"/>
  <c r="W535" i="1"/>
  <c r="V535" i="1" s="1"/>
  <c r="P535" i="1"/>
  <c r="L535" i="1"/>
  <c r="G535" i="1"/>
  <c r="F535" i="1" s="1"/>
  <c r="AQ534" i="1"/>
  <c r="AJ534" i="1"/>
  <c r="AW534" i="1" s="1"/>
  <c r="AF534" i="1"/>
  <c r="W534" i="1"/>
  <c r="V534" i="1" s="1"/>
  <c r="P534" i="1"/>
  <c r="L534" i="1"/>
  <c r="G534" i="1"/>
  <c r="F534" i="1" s="1"/>
  <c r="AU533" i="1"/>
  <c r="AU539" i="1" s="1"/>
  <c r="AT533" i="1"/>
  <c r="AT539" i="1" s="1"/>
  <c r="AS533" i="1"/>
  <c r="AS539" i="1" s="1"/>
  <c r="AR533" i="1"/>
  <c r="AR539" i="1" s="1"/>
  <c r="AP533" i="1"/>
  <c r="AP539" i="1" s="1"/>
  <c r="AO533" i="1"/>
  <c r="AO539" i="1" s="1"/>
  <c r="AN533" i="1"/>
  <c r="AN539" i="1" s="1"/>
  <c r="AM533" i="1"/>
  <c r="AM539" i="1" s="1"/>
  <c r="AL533" i="1"/>
  <c r="AL539" i="1" s="1"/>
  <c r="AK533" i="1"/>
  <c r="AK539" i="1" s="1"/>
  <c r="AJ533" i="1"/>
  <c r="AI533" i="1"/>
  <c r="AI539" i="1" s="1"/>
  <c r="AH533" i="1"/>
  <c r="AH539" i="1" s="1"/>
  <c r="AG533" i="1"/>
  <c r="AF533" i="1" s="1"/>
  <c r="AF539" i="1" s="1"/>
  <c r="AE533" i="1"/>
  <c r="AE539" i="1" s="1"/>
  <c r="AD533" i="1"/>
  <c r="AD539" i="1" s="1"/>
  <c r="AC533" i="1"/>
  <c r="AC539" i="1" s="1"/>
  <c r="AB533" i="1"/>
  <c r="AB539" i="1" s="1"/>
  <c r="AA533" i="1"/>
  <c r="AA539" i="1" s="1"/>
  <c r="Z533" i="1"/>
  <c r="Z539" i="1" s="1"/>
  <c r="Y533" i="1"/>
  <c r="W533" i="1" s="1"/>
  <c r="X533" i="1"/>
  <c r="X539" i="1" s="1"/>
  <c r="U533" i="1"/>
  <c r="U539" i="1" s="1"/>
  <c r="T533" i="1"/>
  <c r="T539" i="1" s="1"/>
  <c r="S533" i="1"/>
  <c r="S539" i="1" s="1"/>
  <c r="R533" i="1"/>
  <c r="R539" i="1" s="1"/>
  <c r="Q533" i="1"/>
  <c r="P533" i="1" s="1"/>
  <c r="P539" i="1" s="1"/>
  <c r="O533" i="1"/>
  <c r="O539" i="1" s="1"/>
  <c r="N533" i="1"/>
  <c r="N539" i="1" s="1"/>
  <c r="M533" i="1"/>
  <c r="M539" i="1" s="1"/>
  <c r="L533" i="1"/>
  <c r="L539" i="1" s="1"/>
  <c r="K533" i="1"/>
  <c r="K539" i="1" s="1"/>
  <c r="J533" i="1"/>
  <c r="J539" i="1" s="1"/>
  <c r="I533" i="1"/>
  <c r="G533" i="1" s="1"/>
  <c r="H533" i="1"/>
  <c r="H539" i="1" s="1"/>
  <c r="AU532" i="1"/>
  <c r="AT532" i="1"/>
  <c r="AS532" i="1"/>
  <c r="AR532" i="1"/>
  <c r="AQ532" i="1"/>
  <c r="AP532" i="1"/>
  <c r="AO532" i="1"/>
  <c r="AN532" i="1"/>
  <c r="AM532" i="1"/>
  <c r="AL532" i="1"/>
  <c r="AK532" i="1"/>
  <c r="AJ532" i="1" s="1"/>
  <c r="AW532" i="1" s="1"/>
  <c r="AI532" i="1"/>
  <c r="AH532" i="1"/>
  <c r="AG532" i="1"/>
  <c r="AF532" i="1" s="1"/>
  <c r="AE532" i="1"/>
  <c r="AD532" i="1"/>
  <c r="AC532" i="1"/>
  <c r="AB532" i="1"/>
  <c r="AA532" i="1"/>
  <c r="Z532" i="1"/>
  <c r="Y532" i="1"/>
  <c r="X532" i="1"/>
  <c r="W532" i="1" s="1"/>
  <c r="V532" i="1" s="1"/>
  <c r="U532" i="1"/>
  <c r="T532" i="1"/>
  <c r="S532" i="1"/>
  <c r="R532" i="1"/>
  <c r="Q532" i="1"/>
  <c r="P532" i="1" s="1"/>
  <c r="O532" i="1"/>
  <c r="N532" i="1"/>
  <c r="M532" i="1"/>
  <c r="L532" i="1" s="1"/>
  <c r="K532" i="1"/>
  <c r="J532" i="1"/>
  <c r="I532" i="1"/>
  <c r="H532" i="1"/>
  <c r="G532" i="1" s="1"/>
  <c r="AU531" i="1"/>
  <c r="AT531" i="1"/>
  <c r="AS531" i="1"/>
  <c r="AR531" i="1"/>
  <c r="AQ531" i="1" s="1"/>
  <c r="AP531" i="1"/>
  <c r="AO531" i="1"/>
  <c r="AJ531" i="1" s="1"/>
  <c r="AN531" i="1"/>
  <c r="AM531" i="1"/>
  <c r="AL531" i="1"/>
  <c r="AK531" i="1"/>
  <c r="AI531" i="1"/>
  <c r="AH531" i="1"/>
  <c r="AG531" i="1"/>
  <c r="AF531" i="1" s="1"/>
  <c r="AE531" i="1"/>
  <c r="AD531" i="1"/>
  <c r="AC531" i="1"/>
  <c r="AB531" i="1"/>
  <c r="AA531" i="1"/>
  <c r="Z531" i="1"/>
  <c r="Y531" i="1"/>
  <c r="X531" i="1"/>
  <c r="U531" i="1"/>
  <c r="T531" i="1"/>
  <c r="S531" i="1"/>
  <c r="R531" i="1"/>
  <c r="Q531" i="1"/>
  <c r="P531" i="1" s="1"/>
  <c r="O531" i="1"/>
  <c r="N531" i="1"/>
  <c r="M531" i="1"/>
  <c r="L531" i="1"/>
  <c r="K531" i="1"/>
  <c r="J531" i="1"/>
  <c r="I531" i="1"/>
  <c r="H531" i="1"/>
  <c r="G531" i="1" s="1"/>
  <c r="F531" i="1" s="1"/>
  <c r="AU530" i="1"/>
  <c r="AQ530" i="1" s="1"/>
  <c r="AT530" i="1"/>
  <c r="AS530" i="1"/>
  <c r="AR530" i="1"/>
  <c r="AP530" i="1"/>
  <c r="AO530" i="1"/>
  <c r="AN530" i="1"/>
  <c r="AM530" i="1"/>
  <c r="AL530" i="1"/>
  <c r="AK530" i="1"/>
  <c r="AI530" i="1"/>
  <c r="AH530" i="1"/>
  <c r="AG530" i="1"/>
  <c r="AF530" i="1"/>
  <c r="AE530" i="1"/>
  <c r="AD530" i="1"/>
  <c r="AC530" i="1"/>
  <c r="AB530" i="1"/>
  <c r="AA530" i="1"/>
  <c r="Z530" i="1"/>
  <c r="Y530" i="1"/>
  <c r="X530" i="1"/>
  <c r="W530" i="1" s="1"/>
  <c r="V530" i="1" s="1"/>
  <c r="U530" i="1"/>
  <c r="T530" i="1"/>
  <c r="S530" i="1"/>
  <c r="R530" i="1"/>
  <c r="Q530" i="1"/>
  <c r="P530" i="1"/>
  <c r="O530" i="1"/>
  <c r="N530" i="1"/>
  <c r="M530" i="1"/>
  <c r="L530" i="1" s="1"/>
  <c r="K530" i="1"/>
  <c r="J530" i="1"/>
  <c r="I530" i="1"/>
  <c r="H530" i="1"/>
  <c r="G530" i="1" s="1"/>
  <c r="AQ529" i="1"/>
  <c r="AJ529" i="1"/>
  <c r="AF529" i="1"/>
  <c r="W529" i="1"/>
  <c r="V529" i="1" s="1"/>
  <c r="P529" i="1"/>
  <c r="L529" i="1"/>
  <c r="G529" i="1"/>
  <c r="F529" i="1"/>
  <c r="AQ528" i="1"/>
  <c r="AJ528" i="1"/>
  <c r="AW528" i="1" s="1"/>
  <c r="AF528" i="1"/>
  <c r="W528" i="1"/>
  <c r="V528" i="1" s="1"/>
  <c r="P528" i="1"/>
  <c r="L528" i="1"/>
  <c r="G528" i="1"/>
  <c r="F528" i="1" s="1"/>
  <c r="AU527" i="1"/>
  <c r="AT527" i="1"/>
  <c r="AS527" i="1"/>
  <c r="AR527" i="1"/>
  <c r="AQ527" i="1"/>
  <c r="AP527" i="1"/>
  <c r="AO527" i="1"/>
  <c r="AN527" i="1"/>
  <c r="AM527" i="1"/>
  <c r="AL527" i="1"/>
  <c r="AK527" i="1"/>
  <c r="AJ527" i="1"/>
  <c r="AW527" i="1" s="1"/>
  <c r="AI527" i="1"/>
  <c r="AH527" i="1"/>
  <c r="AG527" i="1"/>
  <c r="AF527" i="1" s="1"/>
  <c r="AE527" i="1"/>
  <c r="AD527" i="1"/>
  <c r="AC527" i="1"/>
  <c r="AB527" i="1"/>
  <c r="AA527" i="1"/>
  <c r="Z527" i="1"/>
  <c r="Y527" i="1"/>
  <c r="X527" i="1"/>
  <c r="U527" i="1"/>
  <c r="T527" i="1"/>
  <c r="S527" i="1"/>
  <c r="R527" i="1"/>
  <c r="Q527" i="1"/>
  <c r="P527" i="1" s="1"/>
  <c r="O527" i="1"/>
  <c r="N527" i="1"/>
  <c r="M527" i="1"/>
  <c r="L527" i="1"/>
  <c r="K527" i="1"/>
  <c r="J527" i="1"/>
  <c r="I527" i="1"/>
  <c r="H527" i="1"/>
  <c r="G527" i="1" s="1"/>
  <c r="F527" i="1" s="1"/>
  <c r="AW526" i="1"/>
  <c r="AQ526" i="1"/>
  <c r="AJ526" i="1"/>
  <c r="AF526" i="1"/>
  <c r="W526" i="1"/>
  <c r="V526" i="1"/>
  <c r="P526" i="1"/>
  <c r="L526" i="1"/>
  <c r="G526" i="1"/>
  <c r="AW525" i="1"/>
  <c r="AQ525" i="1"/>
  <c r="AJ525" i="1"/>
  <c r="AF525" i="1"/>
  <c r="W525" i="1"/>
  <c r="V525" i="1"/>
  <c r="P525" i="1"/>
  <c r="L525" i="1"/>
  <c r="G525" i="1"/>
  <c r="F525" i="1" s="1"/>
  <c r="AV525" i="1" s="1"/>
  <c r="AU524" i="1"/>
  <c r="AT524" i="1"/>
  <c r="AS524" i="1"/>
  <c r="AR524" i="1"/>
  <c r="AQ524" i="1" s="1"/>
  <c r="AP524" i="1"/>
  <c r="AO524" i="1"/>
  <c r="AN524" i="1"/>
  <c r="AM524" i="1"/>
  <c r="AL524" i="1"/>
  <c r="AK524" i="1"/>
  <c r="AI524" i="1"/>
  <c r="AH524" i="1"/>
  <c r="AG524" i="1"/>
  <c r="AF524" i="1" s="1"/>
  <c r="AE524" i="1"/>
  <c r="AD524" i="1"/>
  <c r="AC524" i="1"/>
  <c r="AB524" i="1"/>
  <c r="AA524" i="1"/>
  <c r="Z524" i="1"/>
  <c r="Y524" i="1"/>
  <c r="X524" i="1"/>
  <c r="W524" i="1"/>
  <c r="V524" i="1" s="1"/>
  <c r="U524" i="1"/>
  <c r="T524" i="1"/>
  <c r="S524" i="1"/>
  <c r="R524" i="1"/>
  <c r="Q524" i="1"/>
  <c r="P524" i="1" s="1"/>
  <c r="O524" i="1"/>
  <c r="N524" i="1"/>
  <c r="M524" i="1"/>
  <c r="K524" i="1"/>
  <c r="J524" i="1"/>
  <c r="I524" i="1"/>
  <c r="H524" i="1"/>
  <c r="G524" i="1"/>
  <c r="AU523" i="1"/>
  <c r="AU538" i="1" s="1"/>
  <c r="AU540" i="1" s="1"/>
  <c r="AT523" i="1"/>
  <c r="AT538" i="1" s="1"/>
  <c r="AT540" i="1" s="1"/>
  <c r="AS523" i="1"/>
  <c r="AS538" i="1" s="1"/>
  <c r="AS540" i="1" s="1"/>
  <c r="AS541" i="1" s="1"/>
  <c r="AR523" i="1"/>
  <c r="AR538" i="1" s="1"/>
  <c r="AR540" i="1" s="1"/>
  <c r="AP523" i="1"/>
  <c r="AP538" i="1" s="1"/>
  <c r="AP540" i="1" s="1"/>
  <c r="AO523" i="1"/>
  <c r="AO538" i="1" s="1"/>
  <c r="AN523" i="1"/>
  <c r="AM523" i="1"/>
  <c r="AM538" i="1" s="1"/>
  <c r="AM540" i="1" s="1"/>
  <c r="AL523" i="1"/>
  <c r="AL538" i="1" s="1"/>
  <c r="AL540" i="1" s="1"/>
  <c r="AK523" i="1"/>
  <c r="AI523" i="1"/>
  <c r="AI538" i="1" s="1"/>
  <c r="AI540" i="1" s="1"/>
  <c r="AI541" i="1" s="1"/>
  <c r="AH523" i="1"/>
  <c r="AH538" i="1" s="1"/>
  <c r="AH540" i="1" s="1"/>
  <c r="AG523" i="1"/>
  <c r="AG538" i="1" s="1"/>
  <c r="AF523" i="1"/>
  <c r="AE523" i="1"/>
  <c r="AE538" i="1" s="1"/>
  <c r="AD523" i="1"/>
  <c r="AD538" i="1" s="1"/>
  <c r="AD540" i="1" s="1"/>
  <c r="AC523" i="1"/>
  <c r="AC538" i="1" s="1"/>
  <c r="AC540" i="1" s="1"/>
  <c r="AC541" i="1" s="1"/>
  <c r="AB523" i="1"/>
  <c r="AB538" i="1" s="1"/>
  <c r="AB540" i="1" s="1"/>
  <c r="AB541" i="1" s="1"/>
  <c r="AA523" i="1"/>
  <c r="Z523" i="1"/>
  <c r="Z538" i="1" s="1"/>
  <c r="Z540" i="1" s="1"/>
  <c r="Y523" i="1"/>
  <c r="X523" i="1"/>
  <c r="U523" i="1"/>
  <c r="U538" i="1" s="1"/>
  <c r="T523" i="1"/>
  <c r="T538" i="1" s="1"/>
  <c r="T540" i="1" s="1"/>
  <c r="T541" i="1" s="1"/>
  <c r="S523" i="1"/>
  <c r="S538" i="1" s="1"/>
  <c r="S540" i="1" s="1"/>
  <c r="S541" i="1" s="1"/>
  <c r="R523" i="1"/>
  <c r="Q523" i="1"/>
  <c r="O523" i="1"/>
  <c r="O538" i="1" s="1"/>
  <c r="O540" i="1" s="1"/>
  <c r="N523" i="1"/>
  <c r="N538" i="1" s="1"/>
  <c r="N540" i="1" s="1"/>
  <c r="N541" i="1" s="1"/>
  <c r="M523" i="1"/>
  <c r="K523" i="1"/>
  <c r="K538" i="1" s="1"/>
  <c r="K540" i="1" s="1"/>
  <c r="K541" i="1" s="1"/>
  <c r="J523" i="1"/>
  <c r="J538" i="1" s="1"/>
  <c r="J540" i="1" s="1"/>
  <c r="I523" i="1"/>
  <c r="H523" i="1"/>
  <c r="H538" i="1" s="1"/>
  <c r="H540" i="1" s="1"/>
  <c r="B523" i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AQ522" i="1"/>
  <c r="AW522" i="1" s="1"/>
  <c r="AJ522" i="1"/>
  <c r="AF522" i="1"/>
  <c r="W522" i="1"/>
  <c r="V522" i="1" s="1"/>
  <c r="P522" i="1"/>
  <c r="L522" i="1"/>
  <c r="F522" i="1" s="1"/>
  <c r="AV522" i="1" s="1"/>
  <c r="G522" i="1"/>
  <c r="B522" i="1"/>
  <c r="AQ521" i="1"/>
  <c r="AJ521" i="1"/>
  <c r="AF521" i="1"/>
  <c r="W521" i="1"/>
  <c r="V521" i="1"/>
  <c r="P521" i="1"/>
  <c r="L521" i="1"/>
  <c r="G521" i="1"/>
  <c r="F521" i="1"/>
  <c r="AU520" i="1"/>
  <c r="AT520" i="1"/>
  <c r="AS520" i="1"/>
  <c r="AR520" i="1"/>
  <c r="AP520" i="1"/>
  <c r="AO520" i="1"/>
  <c r="AN520" i="1"/>
  <c r="AM520" i="1"/>
  <c r="AL520" i="1"/>
  <c r="AK520" i="1"/>
  <c r="AI520" i="1"/>
  <c r="AH520" i="1"/>
  <c r="AG520" i="1"/>
  <c r="AF520" i="1"/>
  <c r="AE520" i="1"/>
  <c r="AD520" i="1"/>
  <c r="AC520" i="1"/>
  <c r="AB520" i="1"/>
  <c r="AA520" i="1"/>
  <c r="Z520" i="1"/>
  <c r="Y520" i="1"/>
  <c r="X520" i="1"/>
  <c r="W520" i="1" s="1"/>
  <c r="V520" i="1" s="1"/>
  <c r="U520" i="1"/>
  <c r="T520" i="1"/>
  <c r="S520" i="1"/>
  <c r="R520" i="1"/>
  <c r="Q520" i="1"/>
  <c r="P520" i="1"/>
  <c r="O520" i="1"/>
  <c r="N520" i="1"/>
  <c r="M520" i="1"/>
  <c r="L520" i="1" s="1"/>
  <c r="K520" i="1"/>
  <c r="J520" i="1"/>
  <c r="I520" i="1"/>
  <c r="H520" i="1"/>
  <c r="G520" i="1" s="1"/>
  <c r="AR517" i="1"/>
  <c r="AO517" i="1"/>
  <c r="AN517" i="1"/>
  <c r="AI517" i="1"/>
  <c r="AG517" i="1"/>
  <c r="Y517" i="1"/>
  <c r="X517" i="1"/>
  <c r="M517" i="1"/>
  <c r="G517" i="1"/>
  <c r="AP516" i="1"/>
  <c r="AP518" i="1" s="1"/>
  <c r="AP519" i="1" s="1"/>
  <c r="AH516" i="1"/>
  <c r="AH518" i="1" s="1"/>
  <c r="AH519" i="1" s="1"/>
  <c r="AU515" i="1"/>
  <c r="AU517" i="1" s="1"/>
  <c r="AT515" i="1"/>
  <c r="AT517" i="1" s="1"/>
  <c r="AS515" i="1"/>
  <c r="AS517" i="1" s="1"/>
  <c r="AR515" i="1"/>
  <c r="AP515" i="1"/>
  <c r="AP517" i="1" s="1"/>
  <c r="AO515" i="1"/>
  <c r="AN515" i="1"/>
  <c r="AM515" i="1"/>
  <c r="AM517" i="1" s="1"/>
  <c r="AL515" i="1"/>
  <c r="AK515" i="1"/>
  <c r="AK517" i="1" s="1"/>
  <c r="AI515" i="1"/>
  <c r="AF515" i="1" s="1"/>
  <c r="AH515" i="1"/>
  <c r="AH517" i="1" s="1"/>
  <c r="AG515" i="1"/>
  <c r="AE515" i="1"/>
  <c r="AE517" i="1" s="1"/>
  <c r="AD515" i="1"/>
  <c r="AC515" i="1"/>
  <c r="AC517" i="1" s="1"/>
  <c r="AB515" i="1"/>
  <c r="AB517" i="1" s="1"/>
  <c r="AA515" i="1"/>
  <c r="AA517" i="1" s="1"/>
  <c r="Z515" i="1"/>
  <c r="Z517" i="1" s="1"/>
  <c r="Y515" i="1"/>
  <c r="X515" i="1"/>
  <c r="U515" i="1"/>
  <c r="U517" i="1" s="1"/>
  <c r="T515" i="1"/>
  <c r="T517" i="1" s="1"/>
  <c r="S515" i="1"/>
  <c r="S517" i="1" s="1"/>
  <c r="R515" i="1"/>
  <c r="R517" i="1" s="1"/>
  <c r="Q515" i="1"/>
  <c r="Q517" i="1" s="1"/>
  <c r="O515" i="1"/>
  <c r="O517" i="1" s="1"/>
  <c r="N515" i="1"/>
  <c r="M515" i="1"/>
  <c r="K515" i="1"/>
  <c r="K517" i="1" s="1"/>
  <c r="J515" i="1"/>
  <c r="J517" i="1" s="1"/>
  <c r="I515" i="1"/>
  <c r="I517" i="1" s="1"/>
  <c r="H515" i="1"/>
  <c r="H517" i="1" s="1"/>
  <c r="G515" i="1"/>
  <c r="AQ514" i="1"/>
  <c r="AJ514" i="1"/>
  <c r="AW514" i="1" s="1"/>
  <c r="AF514" i="1"/>
  <c r="V514" i="1" s="1"/>
  <c r="W514" i="1"/>
  <c r="P514" i="1"/>
  <c r="L514" i="1"/>
  <c r="F514" i="1" s="1"/>
  <c r="G514" i="1"/>
  <c r="AW513" i="1"/>
  <c r="AQ513" i="1"/>
  <c r="AJ513" i="1"/>
  <c r="AF513" i="1"/>
  <c r="W513" i="1"/>
  <c r="V513" i="1" s="1"/>
  <c r="P513" i="1"/>
  <c r="L513" i="1"/>
  <c r="G513" i="1"/>
  <c r="F513" i="1" s="1"/>
  <c r="AW512" i="1"/>
  <c r="AQ512" i="1"/>
  <c r="AJ512" i="1"/>
  <c r="AF512" i="1"/>
  <c r="V512" i="1" s="1"/>
  <c r="W512" i="1"/>
  <c r="P512" i="1"/>
  <c r="L512" i="1"/>
  <c r="F512" i="1" s="1"/>
  <c r="AV512" i="1" s="1"/>
  <c r="AX512" i="1" s="1"/>
  <c r="G512" i="1"/>
  <c r="AT511" i="1"/>
  <c r="AQ511" i="1" s="1"/>
  <c r="AJ511" i="1"/>
  <c r="AF511" i="1"/>
  <c r="W511" i="1"/>
  <c r="V511" i="1" s="1"/>
  <c r="P511" i="1"/>
  <c r="L511" i="1"/>
  <c r="G511" i="1"/>
  <c r="AQ510" i="1"/>
  <c r="AJ510" i="1"/>
  <c r="AF510" i="1"/>
  <c r="W510" i="1"/>
  <c r="V510" i="1" s="1"/>
  <c r="U510" i="1"/>
  <c r="P510" i="1" s="1"/>
  <c r="L510" i="1"/>
  <c r="G510" i="1"/>
  <c r="F510" i="1" s="1"/>
  <c r="AV510" i="1" s="1"/>
  <c r="AQ509" i="1"/>
  <c r="AJ509" i="1"/>
  <c r="AW509" i="1" s="1"/>
  <c r="AF509" i="1"/>
  <c r="V509" i="1" s="1"/>
  <c r="W509" i="1"/>
  <c r="P509" i="1"/>
  <c r="L509" i="1"/>
  <c r="F509" i="1" s="1"/>
  <c r="AV509" i="1" s="1"/>
  <c r="G509" i="1"/>
  <c r="AW508" i="1"/>
  <c r="AQ508" i="1"/>
  <c r="AJ508" i="1"/>
  <c r="AF508" i="1"/>
  <c r="W508" i="1"/>
  <c r="V508" i="1"/>
  <c r="U508" i="1"/>
  <c r="T508" i="1"/>
  <c r="P508" i="1" s="1"/>
  <c r="L508" i="1"/>
  <c r="G508" i="1"/>
  <c r="AW507" i="1"/>
  <c r="AQ507" i="1"/>
  <c r="AJ507" i="1"/>
  <c r="AF507" i="1"/>
  <c r="W507" i="1"/>
  <c r="V507" i="1" s="1"/>
  <c r="P507" i="1"/>
  <c r="L507" i="1"/>
  <c r="G507" i="1"/>
  <c r="F507" i="1" s="1"/>
  <c r="AU506" i="1"/>
  <c r="AT506" i="1"/>
  <c r="AS506" i="1"/>
  <c r="AR506" i="1"/>
  <c r="AQ506" i="1" s="1"/>
  <c r="AP506" i="1"/>
  <c r="AO506" i="1"/>
  <c r="AN506" i="1"/>
  <c r="AM506" i="1"/>
  <c r="AL506" i="1"/>
  <c r="AK506" i="1"/>
  <c r="AI506" i="1"/>
  <c r="AH506" i="1"/>
  <c r="AG506" i="1"/>
  <c r="AF506" i="1" s="1"/>
  <c r="AE506" i="1"/>
  <c r="AD506" i="1"/>
  <c r="AC506" i="1"/>
  <c r="AB506" i="1"/>
  <c r="AA506" i="1"/>
  <c r="Z506" i="1"/>
  <c r="Z516" i="1" s="1"/>
  <c r="Z518" i="1" s="1"/>
  <c r="Z519" i="1" s="1"/>
  <c r="Y506" i="1"/>
  <c r="X506" i="1"/>
  <c r="W506" i="1"/>
  <c r="V506" i="1" s="1"/>
  <c r="U506" i="1"/>
  <c r="T506" i="1"/>
  <c r="S506" i="1"/>
  <c r="R506" i="1"/>
  <c r="R516" i="1" s="1"/>
  <c r="R518" i="1" s="1"/>
  <c r="R519" i="1" s="1"/>
  <c r="Q506" i="1"/>
  <c r="O506" i="1"/>
  <c r="N506" i="1"/>
  <c r="M506" i="1"/>
  <c r="L506" i="1" s="1"/>
  <c r="K506" i="1"/>
  <c r="J506" i="1"/>
  <c r="J516" i="1" s="1"/>
  <c r="J518" i="1" s="1"/>
  <c r="J519" i="1" s="1"/>
  <c r="I506" i="1"/>
  <c r="H506" i="1"/>
  <c r="AQ505" i="1"/>
  <c r="AJ505" i="1"/>
  <c r="AW505" i="1" s="1"/>
  <c r="AX505" i="1" s="1"/>
  <c r="AF505" i="1"/>
  <c r="W505" i="1"/>
  <c r="V505" i="1" s="1"/>
  <c r="AV505" i="1" s="1"/>
  <c r="P505" i="1"/>
  <c r="L505" i="1"/>
  <c r="G505" i="1"/>
  <c r="F505" i="1" s="1"/>
  <c r="AQ504" i="1"/>
  <c r="AJ504" i="1"/>
  <c r="AW504" i="1" s="1"/>
  <c r="AF504" i="1"/>
  <c r="W504" i="1"/>
  <c r="V504" i="1" s="1"/>
  <c r="P504" i="1"/>
  <c r="L504" i="1"/>
  <c r="G504" i="1"/>
  <c r="F504" i="1"/>
  <c r="AW503" i="1"/>
  <c r="AQ503" i="1"/>
  <c r="AJ503" i="1"/>
  <c r="AF503" i="1"/>
  <c r="W503" i="1"/>
  <c r="V503" i="1" s="1"/>
  <c r="P503" i="1"/>
  <c r="L503" i="1"/>
  <c r="G503" i="1"/>
  <c r="F503" i="1" s="1"/>
  <c r="AV503" i="1" s="1"/>
  <c r="AX503" i="1" s="1"/>
  <c r="AQ502" i="1"/>
  <c r="AJ502" i="1"/>
  <c r="AW502" i="1" s="1"/>
  <c r="AF502" i="1"/>
  <c r="W502" i="1"/>
  <c r="V502" i="1"/>
  <c r="P502" i="1"/>
  <c r="L502" i="1"/>
  <c r="G502" i="1"/>
  <c r="AU501" i="1"/>
  <c r="AT501" i="1"/>
  <c r="AS501" i="1"/>
  <c r="AR501" i="1"/>
  <c r="AQ501" i="1" s="1"/>
  <c r="AP501" i="1"/>
  <c r="AO501" i="1"/>
  <c r="AN501" i="1"/>
  <c r="AM501" i="1"/>
  <c r="AL501" i="1"/>
  <c r="AK501" i="1"/>
  <c r="AJ501" i="1" s="1"/>
  <c r="AI501" i="1"/>
  <c r="AH501" i="1"/>
  <c r="AG501" i="1"/>
  <c r="AF501" i="1" s="1"/>
  <c r="AE501" i="1"/>
  <c r="AD501" i="1"/>
  <c r="AC501" i="1"/>
  <c r="AB501" i="1"/>
  <c r="AA501" i="1"/>
  <c r="Z501" i="1"/>
  <c r="Y501" i="1"/>
  <c r="X501" i="1"/>
  <c r="U501" i="1"/>
  <c r="T501" i="1"/>
  <c r="S501" i="1"/>
  <c r="R501" i="1"/>
  <c r="Q501" i="1"/>
  <c r="P501" i="1" s="1"/>
  <c r="O501" i="1"/>
  <c r="N501" i="1"/>
  <c r="M501" i="1"/>
  <c r="L501" i="1" s="1"/>
  <c r="K501" i="1"/>
  <c r="J501" i="1"/>
  <c r="I501" i="1"/>
  <c r="I516" i="1" s="1"/>
  <c r="I518" i="1" s="1"/>
  <c r="I519" i="1" s="1"/>
  <c r="H501" i="1"/>
  <c r="AQ500" i="1"/>
  <c r="AW500" i="1" s="1"/>
  <c r="AJ500" i="1"/>
  <c r="AF500" i="1"/>
  <c r="W500" i="1"/>
  <c r="V500" i="1" s="1"/>
  <c r="P500" i="1"/>
  <c r="L500" i="1"/>
  <c r="G500" i="1"/>
  <c r="F500" i="1" s="1"/>
  <c r="AV500" i="1" s="1"/>
  <c r="AQ498" i="1"/>
  <c r="AW498" i="1" s="1"/>
  <c r="AJ498" i="1"/>
  <c r="AF498" i="1"/>
  <c r="W498" i="1"/>
  <c r="V498" i="1" s="1"/>
  <c r="P498" i="1"/>
  <c r="L498" i="1"/>
  <c r="G498" i="1"/>
  <c r="F498" i="1"/>
  <c r="AV498" i="1" s="1"/>
  <c r="AQ497" i="1"/>
  <c r="AJ497" i="1"/>
  <c r="AW497" i="1" s="1"/>
  <c r="AF497" i="1"/>
  <c r="V497" i="1" s="1"/>
  <c r="W497" i="1"/>
  <c r="U497" i="1"/>
  <c r="P497" i="1" s="1"/>
  <c r="L497" i="1"/>
  <c r="G497" i="1"/>
  <c r="F497" i="1"/>
  <c r="B497" i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AX496" i="1"/>
  <c r="AW496" i="1"/>
  <c r="AQ496" i="1"/>
  <c r="AJ496" i="1"/>
  <c r="AF496" i="1"/>
  <c r="W496" i="1"/>
  <c r="V496" i="1" s="1"/>
  <c r="U496" i="1"/>
  <c r="P496" i="1" s="1"/>
  <c r="F496" i="1" s="1"/>
  <c r="AV496" i="1" s="1"/>
  <c r="L496" i="1"/>
  <c r="G496" i="1"/>
  <c r="AU495" i="1"/>
  <c r="AT495" i="1"/>
  <c r="AS495" i="1"/>
  <c r="AS516" i="1" s="1"/>
  <c r="AS518" i="1" s="1"/>
  <c r="AS519" i="1" s="1"/>
  <c r="AR495" i="1"/>
  <c r="AR516" i="1" s="1"/>
  <c r="AR518" i="1" s="1"/>
  <c r="AR519" i="1" s="1"/>
  <c r="AQ495" i="1"/>
  <c r="AQ516" i="1" s="1"/>
  <c r="AP495" i="1"/>
  <c r="AO495" i="1"/>
  <c r="AN495" i="1"/>
  <c r="AN516" i="1" s="1"/>
  <c r="AN518" i="1" s="1"/>
  <c r="AN519" i="1" s="1"/>
  <c r="AM495" i="1"/>
  <c r="AL495" i="1"/>
  <c r="AL516" i="1" s="1"/>
  <c r="AK495" i="1"/>
  <c r="AK516" i="1" s="1"/>
  <c r="AK518" i="1" s="1"/>
  <c r="AK519" i="1" s="1"/>
  <c r="AJ495" i="1"/>
  <c r="AI495" i="1"/>
  <c r="AI516" i="1" s="1"/>
  <c r="AI518" i="1" s="1"/>
  <c r="AI519" i="1" s="1"/>
  <c r="AH495" i="1"/>
  <c r="AG495" i="1"/>
  <c r="AE495" i="1"/>
  <c r="AD495" i="1"/>
  <c r="AD516" i="1" s="1"/>
  <c r="AC495" i="1"/>
  <c r="AC516" i="1" s="1"/>
  <c r="AB495" i="1"/>
  <c r="AB516" i="1" s="1"/>
  <c r="AB518" i="1" s="1"/>
  <c r="AB519" i="1" s="1"/>
  <c r="AA495" i="1"/>
  <c r="AA516" i="1" s="1"/>
  <c r="AA518" i="1" s="1"/>
  <c r="AA519" i="1" s="1"/>
  <c r="Z495" i="1"/>
  <c r="Y495" i="1"/>
  <c r="Y516" i="1" s="1"/>
  <c r="Y518" i="1" s="1"/>
  <c r="Y519" i="1" s="1"/>
  <c r="X495" i="1"/>
  <c r="X516" i="1" s="1"/>
  <c r="X518" i="1" s="1"/>
  <c r="X519" i="1" s="1"/>
  <c r="U495" i="1"/>
  <c r="T495" i="1"/>
  <c r="T516" i="1" s="1"/>
  <c r="T518" i="1" s="1"/>
  <c r="S495" i="1"/>
  <c r="S516" i="1" s="1"/>
  <c r="S518" i="1" s="1"/>
  <c r="S519" i="1" s="1"/>
  <c r="R495" i="1"/>
  <c r="Q495" i="1"/>
  <c r="O495" i="1"/>
  <c r="O516" i="1" s="1"/>
  <c r="O518" i="1" s="1"/>
  <c r="O519" i="1" s="1"/>
  <c r="N495" i="1"/>
  <c r="N516" i="1" s="1"/>
  <c r="M495" i="1"/>
  <c r="M516" i="1" s="1"/>
  <c r="M518" i="1" s="1"/>
  <c r="M519" i="1" s="1"/>
  <c r="L495" i="1"/>
  <c r="K495" i="1"/>
  <c r="K516" i="1" s="1"/>
  <c r="J495" i="1"/>
  <c r="I495" i="1"/>
  <c r="H495" i="1"/>
  <c r="H516" i="1" s="1"/>
  <c r="H518" i="1" s="1"/>
  <c r="H519" i="1" s="1"/>
  <c r="AQ494" i="1"/>
  <c r="AW494" i="1" s="1"/>
  <c r="AJ494" i="1"/>
  <c r="AF494" i="1"/>
  <c r="W494" i="1"/>
  <c r="V494" i="1"/>
  <c r="P494" i="1"/>
  <c r="L494" i="1"/>
  <c r="G494" i="1"/>
  <c r="AT493" i="1"/>
  <c r="AQ493" i="1"/>
  <c r="AW493" i="1" s="1"/>
  <c r="AJ493" i="1"/>
  <c r="AF493" i="1"/>
  <c r="W493" i="1"/>
  <c r="V493" i="1"/>
  <c r="U493" i="1"/>
  <c r="P493" i="1"/>
  <c r="L493" i="1"/>
  <c r="G493" i="1"/>
  <c r="F493" i="1" s="1"/>
  <c r="AV493" i="1" s="1"/>
  <c r="B493" i="1"/>
  <c r="B494" i="1" s="1"/>
  <c r="B495" i="1" s="1"/>
  <c r="B496" i="1" s="1"/>
  <c r="AW492" i="1"/>
  <c r="AQ492" i="1"/>
  <c r="AJ492" i="1"/>
  <c r="AF492" i="1"/>
  <c r="W492" i="1"/>
  <c r="U492" i="1"/>
  <c r="U516" i="1" s="1"/>
  <c r="P492" i="1"/>
  <c r="L492" i="1"/>
  <c r="G492" i="1"/>
  <c r="AU491" i="1"/>
  <c r="AT491" i="1"/>
  <c r="AS491" i="1"/>
  <c r="AR491" i="1"/>
  <c r="AQ491" i="1" s="1"/>
  <c r="AP491" i="1"/>
  <c r="AO491" i="1"/>
  <c r="AN491" i="1"/>
  <c r="AM491" i="1"/>
  <c r="AJ491" i="1" s="1"/>
  <c r="AW491" i="1" s="1"/>
  <c r="AL491" i="1"/>
  <c r="AK491" i="1"/>
  <c r="AI491" i="1"/>
  <c r="AH491" i="1"/>
  <c r="AG491" i="1"/>
  <c r="AF491" i="1"/>
  <c r="AE491" i="1"/>
  <c r="AD491" i="1"/>
  <c r="AC491" i="1"/>
  <c r="AB491" i="1"/>
  <c r="AA491" i="1"/>
  <c r="Z491" i="1"/>
  <c r="Y491" i="1"/>
  <c r="X491" i="1"/>
  <c r="W491" i="1"/>
  <c r="V491" i="1" s="1"/>
  <c r="U491" i="1"/>
  <c r="T491" i="1"/>
  <c r="S491" i="1"/>
  <c r="P491" i="1" s="1"/>
  <c r="R491" i="1"/>
  <c r="Q491" i="1"/>
  <c r="O491" i="1"/>
  <c r="N491" i="1"/>
  <c r="L491" i="1" s="1"/>
  <c r="F491" i="1" s="1"/>
  <c r="AV491" i="1" s="1"/>
  <c r="M491" i="1"/>
  <c r="K491" i="1"/>
  <c r="J491" i="1"/>
  <c r="I491" i="1"/>
  <c r="H491" i="1"/>
  <c r="G491" i="1"/>
  <c r="AL489" i="1"/>
  <c r="AL490" i="1" s="1"/>
  <c r="AT488" i="1"/>
  <c r="AS488" i="1"/>
  <c r="AP488" i="1"/>
  <c r="AL488" i="1"/>
  <c r="AK488" i="1"/>
  <c r="AI488" i="1"/>
  <c r="AD488" i="1"/>
  <c r="AA488" i="1"/>
  <c r="S488" i="1"/>
  <c r="N488" i="1"/>
  <c r="K488" i="1"/>
  <c r="Z487" i="1"/>
  <c r="Z489" i="1" s="1"/>
  <c r="Z490" i="1" s="1"/>
  <c r="X487" i="1"/>
  <c r="X489" i="1" s="1"/>
  <c r="X490" i="1" s="1"/>
  <c r="H487" i="1"/>
  <c r="H489" i="1" s="1"/>
  <c r="H490" i="1" s="1"/>
  <c r="AU486" i="1"/>
  <c r="AU488" i="1" s="1"/>
  <c r="AT486" i="1"/>
  <c r="AS486" i="1"/>
  <c r="AR486" i="1"/>
  <c r="AR488" i="1" s="1"/>
  <c r="AP486" i="1"/>
  <c r="AO486" i="1"/>
  <c r="AO488" i="1" s="1"/>
  <c r="AN486" i="1"/>
  <c r="AN488" i="1" s="1"/>
  <c r="AM486" i="1"/>
  <c r="AM488" i="1" s="1"/>
  <c r="AL486" i="1"/>
  <c r="AK486" i="1"/>
  <c r="AI486" i="1"/>
  <c r="AH486" i="1"/>
  <c r="AH488" i="1" s="1"/>
  <c r="AG486" i="1"/>
  <c r="AG488" i="1" s="1"/>
  <c r="AF486" i="1"/>
  <c r="AF488" i="1" s="1"/>
  <c r="AE486" i="1"/>
  <c r="AE488" i="1" s="1"/>
  <c r="AD486" i="1"/>
  <c r="AC486" i="1"/>
  <c r="AB486" i="1"/>
  <c r="AB488" i="1" s="1"/>
  <c r="AA486" i="1"/>
  <c r="Z486" i="1"/>
  <c r="Z488" i="1" s="1"/>
  <c r="Y486" i="1"/>
  <c r="Y488" i="1" s="1"/>
  <c r="X486" i="1"/>
  <c r="X488" i="1" s="1"/>
  <c r="U486" i="1"/>
  <c r="P486" i="1" s="1"/>
  <c r="P488" i="1" s="1"/>
  <c r="T486" i="1"/>
  <c r="T488" i="1" s="1"/>
  <c r="S486" i="1"/>
  <c r="R486" i="1"/>
  <c r="R488" i="1" s="1"/>
  <c r="Q486" i="1"/>
  <c r="Q488" i="1" s="1"/>
  <c r="O486" i="1"/>
  <c r="O488" i="1" s="1"/>
  <c r="N486" i="1"/>
  <c r="M486" i="1"/>
  <c r="K486" i="1"/>
  <c r="J486" i="1"/>
  <c r="J488" i="1" s="1"/>
  <c r="I486" i="1"/>
  <c r="I488" i="1" s="1"/>
  <c r="H486" i="1"/>
  <c r="H488" i="1" s="1"/>
  <c r="AQ485" i="1"/>
  <c r="AJ485" i="1"/>
  <c r="AW485" i="1" s="1"/>
  <c r="AX485" i="1" s="1"/>
  <c r="AF485" i="1"/>
  <c r="W485" i="1"/>
  <c r="V485" i="1" s="1"/>
  <c r="P485" i="1"/>
  <c r="L485" i="1"/>
  <c r="G485" i="1"/>
  <c r="F485" i="1"/>
  <c r="AV485" i="1" s="1"/>
  <c r="AU484" i="1"/>
  <c r="AT484" i="1"/>
  <c r="AS484" i="1"/>
  <c r="AR484" i="1"/>
  <c r="AP484" i="1"/>
  <c r="AO484" i="1"/>
  <c r="AN484" i="1"/>
  <c r="AM484" i="1"/>
  <c r="AL484" i="1"/>
  <c r="AK484" i="1"/>
  <c r="AJ484" i="1"/>
  <c r="AI484" i="1"/>
  <c r="AH484" i="1"/>
  <c r="AG484" i="1"/>
  <c r="AF484" i="1" s="1"/>
  <c r="AE484" i="1"/>
  <c r="AD484" i="1"/>
  <c r="AC484" i="1"/>
  <c r="AB484" i="1"/>
  <c r="AA484" i="1"/>
  <c r="Z484" i="1"/>
  <c r="Y484" i="1"/>
  <c r="X484" i="1"/>
  <c r="U484" i="1"/>
  <c r="T484" i="1"/>
  <c r="S484" i="1"/>
  <c r="R484" i="1"/>
  <c r="Q484" i="1"/>
  <c r="O484" i="1"/>
  <c r="N484" i="1"/>
  <c r="M484" i="1"/>
  <c r="L484" i="1"/>
  <c r="K484" i="1"/>
  <c r="J484" i="1"/>
  <c r="G484" i="1" s="1"/>
  <c r="I484" i="1"/>
  <c r="H484" i="1"/>
  <c r="AW483" i="1"/>
  <c r="AQ483" i="1"/>
  <c r="AJ483" i="1"/>
  <c r="AF483" i="1"/>
  <c r="W483" i="1"/>
  <c r="V483" i="1"/>
  <c r="P483" i="1"/>
  <c r="L483" i="1"/>
  <c r="G483" i="1"/>
  <c r="AQ482" i="1"/>
  <c r="AJ482" i="1"/>
  <c r="AW482" i="1" s="1"/>
  <c r="AF482" i="1"/>
  <c r="W482" i="1"/>
  <c r="V482" i="1" s="1"/>
  <c r="P482" i="1"/>
  <c r="F482" i="1" s="1"/>
  <c r="AV482" i="1" s="1"/>
  <c r="L482" i="1"/>
  <c r="G482" i="1"/>
  <c r="AW481" i="1"/>
  <c r="AQ481" i="1"/>
  <c r="AJ481" i="1"/>
  <c r="AF481" i="1"/>
  <c r="W481" i="1"/>
  <c r="V481" i="1" s="1"/>
  <c r="P481" i="1"/>
  <c r="L481" i="1"/>
  <c r="G481" i="1"/>
  <c r="AQ480" i="1"/>
  <c r="AJ480" i="1"/>
  <c r="AW480" i="1" s="1"/>
  <c r="AF480" i="1"/>
  <c r="W480" i="1"/>
  <c r="V480" i="1" s="1"/>
  <c r="P480" i="1"/>
  <c r="L480" i="1"/>
  <c r="G480" i="1"/>
  <c r="F480" i="1"/>
  <c r="AT479" i="1"/>
  <c r="AQ479" i="1"/>
  <c r="AJ479" i="1"/>
  <c r="AW479" i="1" s="1"/>
  <c r="AF479" i="1"/>
  <c r="W479" i="1"/>
  <c r="P479" i="1"/>
  <c r="F479" i="1" s="1"/>
  <c r="L479" i="1"/>
  <c r="G479" i="1"/>
  <c r="AU478" i="1"/>
  <c r="AT478" i="1"/>
  <c r="AS478" i="1"/>
  <c r="AR478" i="1"/>
  <c r="AQ478" i="1"/>
  <c r="AP478" i="1"/>
  <c r="AJ478" i="1" s="1"/>
  <c r="AW478" i="1" s="1"/>
  <c r="AO478" i="1"/>
  <c r="AN478" i="1"/>
  <c r="AM478" i="1"/>
  <c r="AL478" i="1"/>
  <c r="AK478" i="1"/>
  <c r="AI478" i="1"/>
  <c r="AH478" i="1"/>
  <c r="AG478" i="1"/>
  <c r="AF478" i="1" s="1"/>
  <c r="AE478" i="1"/>
  <c r="AD478" i="1"/>
  <c r="AC478" i="1"/>
  <c r="AB478" i="1"/>
  <c r="AA478" i="1"/>
  <c r="Z478" i="1"/>
  <c r="Y478" i="1"/>
  <c r="X478" i="1"/>
  <c r="W478" i="1" s="1"/>
  <c r="V478" i="1" s="1"/>
  <c r="U478" i="1"/>
  <c r="T478" i="1"/>
  <c r="S478" i="1"/>
  <c r="R478" i="1"/>
  <c r="Q478" i="1"/>
  <c r="O478" i="1"/>
  <c r="N478" i="1"/>
  <c r="M478" i="1"/>
  <c r="L478" i="1"/>
  <c r="K478" i="1"/>
  <c r="J478" i="1"/>
  <c r="I478" i="1"/>
  <c r="H478" i="1"/>
  <c r="AW477" i="1"/>
  <c r="AU477" i="1"/>
  <c r="AT477" i="1"/>
  <c r="AS477" i="1"/>
  <c r="AR477" i="1"/>
  <c r="AQ477" i="1"/>
  <c r="AP477" i="1"/>
  <c r="AO477" i="1"/>
  <c r="AJ477" i="1" s="1"/>
  <c r="AN477" i="1"/>
  <c r="AM477" i="1"/>
  <c r="AL477" i="1"/>
  <c r="AK477" i="1"/>
  <c r="AI477" i="1"/>
  <c r="AH477" i="1"/>
  <c r="AG477" i="1"/>
  <c r="AF477" i="1" s="1"/>
  <c r="AE477" i="1"/>
  <c r="AD477" i="1"/>
  <c r="AC477" i="1"/>
  <c r="AB477" i="1"/>
  <c r="AA477" i="1"/>
  <c r="AA487" i="1" s="1"/>
  <c r="AA489" i="1" s="1"/>
  <c r="Z477" i="1"/>
  <c r="Y477" i="1"/>
  <c r="X477" i="1"/>
  <c r="U477" i="1"/>
  <c r="T477" i="1"/>
  <c r="S477" i="1"/>
  <c r="R477" i="1"/>
  <c r="Q477" i="1"/>
  <c r="P477" i="1" s="1"/>
  <c r="O477" i="1"/>
  <c r="N477" i="1"/>
  <c r="M477" i="1"/>
  <c r="L477" i="1"/>
  <c r="K477" i="1"/>
  <c r="J477" i="1"/>
  <c r="I477" i="1"/>
  <c r="H477" i="1"/>
  <c r="G477" i="1" s="1"/>
  <c r="F477" i="1" s="1"/>
  <c r="AW476" i="1"/>
  <c r="AQ476" i="1"/>
  <c r="AJ476" i="1"/>
  <c r="AF476" i="1"/>
  <c r="W476" i="1"/>
  <c r="V476" i="1"/>
  <c r="P476" i="1"/>
  <c r="L476" i="1"/>
  <c r="G476" i="1"/>
  <c r="AQ475" i="1"/>
  <c r="AJ475" i="1"/>
  <c r="AF475" i="1"/>
  <c r="W475" i="1"/>
  <c r="V475" i="1" s="1"/>
  <c r="P475" i="1"/>
  <c r="L475" i="1"/>
  <c r="G475" i="1"/>
  <c r="F475" i="1"/>
  <c r="B475" i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AU474" i="1"/>
  <c r="AT474" i="1"/>
  <c r="AT487" i="1" s="1"/>
  <c r="AT489" i="1" s="1"/>
  <c r="AT490" i="1" s="1"/>
  <c r="AS474" i="1"/>
  <c r="AS487" i="1" s="1"/>
  <c r="AS489" i="1" s="1"/>
  <c r="AS490" i="1" s="1"/>
  <c r="AR474" i="1"/>
  <c r="AP474" i="1"/>
  <c r="AO474" i="1"/>
  <c r="AN474" i="1"/>
  <c r="AN487" i="1" s="1"/>
  <c r="AN489" i="1" s="1"/>
  <c r="AN490" i="1" s="1"/>
  <c r="AM474" i="1"/>
  <c r="AL474" i="1"/>
  <c r="AL487" i="1" s="1"/>
  <c r="AK474" i="1"/>
  <c r="AK487" i="1" s="1"/>
  <c r="AK489" i="1" s="1"/>
  <c r="AK490" i="1" s="1"/>
  <c r="AJ474" i="1"/>
  <c r="AI474" i="1"/>
  <c r="AI487" i="1" s="1"/>
  <c r="AI489" i="1" s="1"/>
  <c r="AI490" i="1" s="1"/>
  <c r="AH474" i="1"/>
  <c r="AG474" i="1"/>
  <c r="AF474" i="1" s="1"/>
  <c r="AE474" i="1"/>
  <c r="AD474" i="1"/>
  <c r="AD487" i="1" s="1"/>
  <c r="AD489" i="1" s="1"/>
  <c r="AD490" i="1" s="1"/>
  <c r="AC474" i="1"/>
  <c r="AB474" i="1"/>
  <c r="AA474" i="1"/>
  <c r="Z474" i="1"/>
  <c r="Y474" i="1"/>
  <c r="X474" i="1"/>
  <c r="U474" i="1"/>
  <c r="U487" i="1" s="1"/>
  <c r="T474" i="1"/>
  <c r="T487" i="1" s="1"/>
  <c r="T489" i="1" s="1"/>
  <c r="S474" i="1"/>
  <c r="R474" i="1"/>
  <c r="R487" i="1" s="1"/>
  <c r="R489" i="1" s="1"/>
  <c r="R490" i="1" s="1"/>
  <c r="Q474" i="1"/>
  <c r="O474" i="1"/>
  <c r="O487" i="1" s="1"/>
  <c r="O489" i="1" s="1"/>
  <c r="N474" i="1"/>
  <c r="N487" i="1" s="1"/>
  <c r="N489" i="1" s="1"/>
  <c r="N490" i="1" s="1"/>
  <c r="M474" i="1"/>
  <c r="M487" i="1" s="1"/>
  <c r="L474" i="1"/>
  <c r="L487" i="1" s="1"/>
  <c r="K474" i="1"/>
  <c r="J474" i="1"/>
  <c r="I474" i="1"/>
  <c r="H474" i="1"/>
  <c r="AU473" i="1"/>
  <c r="AT473" i="1"/>
  <c r="AS473" i="1"/>
  <c r="AR473" i="1"/>
  <c r="AQ473" i="1" s="1"/>
  <c r="AP473" i="1"/>
  <c r="AO473" i="1"/>
  <c r="AN473" i="1"/>
  <c r="AM473" i="1"/>
  <c r="AL473" i="1"/>
  <c r="AK473" i="1"/>
  <c r="AJ473" i="1"/>
  <c r="AW473" i="1" s="1"/>
  <c r="AI473" i="1"/>
  <c r="AH473" i="1"/>
  <c r="AG473" i="1"/>
  <c r="AE473" i="1"/>
  <c r="AD473" i="1"/>
  <c r="AC473" i="1"/>
  <c r="AB473" i="1"/>
  <c r="AA473" i="1"/>
  <c r="Z473" i="1"/>
  <c r="Y473" i="1"/>
  <c r="X473" i="1"/>
  <c r="U473" i="1"/>
  <c r="T473" i="1"/>
  <c r="S473" i="1"/>
  <c r="R473" i="1"/>
  <c r="Q473" i="1"/>
  <c r="P473" i="1" s="1"/>
  <c r="O473" i="1"/>
  <c r="N473" i="1"/>
  <c r="M473" i="1"/>
  <c r="L473" i="1"/>
  <c r="K473" i="1"/>
  <c r="J473" i="1"/>
  <c r="I473" i="1"/>
  <c r="H473" i="1"/>
  <c r="G473" i="1" s="1"/>
  <c r="F473" i="1" s="1"/>
  <c r="AM472" i="1"/>
  <c r="Q472" i="1"/>
  <c r="O472" i="1"/>
  <c r="AR471" i="1"/>
  <c r="AR472" i="1" s="1"/>
  <c r="AU470" i="1"/>
  <c r="AP470" i="1"/>
  <c r="AP471" i="1" s="1"/>
  <c r="AO470" i="1"/>
  <c r="AN470" i="1"/>
  <c r="AM470" i="1"/>
  <c r="AH470" i="1"/>
  <c r="AH471" i="1" s="1"/>
  <c r="AG470" i="1"/>
  <c r="AE470" i="1"/>
  <c r="AA470" i="1"/>
  <c r="AA471" i="1" s="1"/>
  <c r="AA472" i="1" s="1"/>
  <c r="Z470" i="1"/>
  <c r="Z471" i="1" s="1"/>
  <c r="Z472" i="1" s="1"/>
  <c r="Y470" i="1"/>
  <c r="R470" i="1"/>
  <c r="R471" i="1" s="1"/>
  <c r="Q470" i="1"/>
  <c r="O470" i="1"/>
  <c r="J470" i="1"/>
  <c r="J471" i="1" s="1"/>
  <c r="AU469" i="1"/>
  <c r="AU471" i="1" s="1"/>
  <c r="AU472" i="1" s="1"/>
  <c r="AT469" i="1"/>
  <c r="AT471" i="1" s="1"/>
  <c r="AT472" i="1" s="1"/>
  <c r="AS469" i="1"/>
  <c r="AR469" i="1"/>
  <c r="AP469" i="1"/>
  <c r="AO469" i="1"/>
  <c r="AN469" i="1"/>
  <c r="AN471" i="1" s="1"/>
  <c r="AN472" i="1" s="1"/>
  <c r="AM469" i="1"/>
  <c r="AM471" i="1" s="1"/>
  <c r="AL469" i="1"/>
  <c r="AK469" i="1"/>
  <c r="AI469" i="1"/>
  <c r="AH469" i="1"/>
  <c r="AG469" i="1"/>
  <c r="AE469" i="1"/>
  <c r="AE471" i="1" s="1"/>
  <c r="AE472" i="1" s="1"/>
  <c r="AD469" i="1"/>
  <c r="AD471" i="1" s="1"/>
  <c r="AD472" i="1" s="1"/>
  <c r="AC469" i="1"/>
  <c r="AB469" i="1"/>
  <c r="AA469" i="1"/>
  <c r="Z469" i="1"/>
  <c r="Y469" i="1"/>
  <c r="Y471" i="1" s="1"/>
  <c r="Y472" i="1" s="1"/>
  <c r="X469" i="1"/>
  <c r="W469" i="1"/>
  <c r="S469" i="1"/>
  <c r="R469" i="1"/>
  <c r="Q469" i="1"/>
  <c r="Q471" i="1" s="1"/>
  <c r="O469" i="1"/>
  <c r="O471" i="1" s="1"/>
  <c r="N469" i="1"/>
  <c r="N471" i="1" s="1"/>
  <c r="N472" i="1" s="1"/>
  <c r="K469" i="1"/>
  <c r="J469" i="1"/>
  <c r="I469" i="1"/>
  <c r="H469" i="1"/>
  <c r="AU468" i="1"/>
  <c r="AT468" i="1"/>
  <c r="AT470" i="1" s="1"/>
  <c r="AS468" i="1"/>
  <c r="AS470" i="1" s="1"/>
  <c r="AS471" i="1" s="1"/>
  <c r="AS472" i="1" s="1"/>
  <c r="AR468" i="1"/>
  <c r="AR470" i="1" s="1"/>
  <c r="AP468" i="1"/>
  <c r="AO468" i="1"/>
  <c r="AN468" i="1"/>
  <c r="AM468" i="1"/>
  <c r="AL468" i="1"/>
  <c r="AL470" i="1" s="1"/>
  <c r="AL471" i="1" s="1"/>
  <c r="AL472" i="1" s="1"/>
  <c r="AK468" i="1"/>
  <c r="AI468" i="1"/>
  <c r="AI470" i="1" s="1"/>
  <c r="AI471" i="1" s="1"/>
  <c r="AI472" i="1" s="1"/>
  <c r="AH468" i="1"/>
  <c r="AG468" i="1"/>
  <c r="AF468" i="1" s="1"/>
  <c r="AF470" i="1" s="1"/>
  <c r="AE468" i="1"/>
  <c r="AD468" i="1"/>
  <c r="AD470" i="1" s="1"/>
  <c r="AC468" i="1"/>
  <c r="AC470" i="1" s="1"/>
  <c r="AC471" i="1" s="1"/>
  <c r="AB468" i="1"/>
  <c r="AB470" i="1" s="1"/>
  <c r="AB471" i="1" s="1"/>
  <c r="AB472" i="1" s="1"/>
  <c r="AA468" i="1"/>
  <c r="Z468" i="1"/>
  <c r="Y468" i="1"/>
  <c r="X468" i="1"/>
  <c r="X470" i="1" s="1"/>
  <c r="U468" i="1"/>
  <c r="U470" i="1" s="1"/>
  <c r="T468" i="1"/>
  <c r="T470" i="1" s="1"/>
  <c r="S468" i="1"/>
  <c r="S470" i="1" s="1"/>
  <c r="S471" i="1" s="1"/>
  <c r="S472" i="1" s="1"/>
  <c r="R468" i="1"/>
  <c r="Q468" i="1"/>
  <c r="O468" i="1"/>
  <c r="N468" i="1"/>
  <c r="N470" i="1" s="1"/>
  <c r="M468" i="1"/>
  <c r="M470" i="1" s="1"/>
  <c r="L468" i="1"/>
  <c r="L470" i="1" s="1"/>
  <c r="K468" i="1"/>
  <c r="K470" i="1" s="1"/>
  <c r="K471" i="1" s="1"/>
  <c r="K472" i="1" s="1"/>
  <c r="J468" i="1"/>
  <c r="I468" i="1"/>
  <c r="I470" i="1" s="1"/>
  <c r="H468" i="1"/>
  <c r="H470" i="1" s="1"/>
  <c r="AW467" i="1"/>
  <c r="AQ467" i="1"/>
  <c r="AJ467" i="1"/>
  <c r="AF467" i="1"/>
  <c r="W467" i="1"/>
  <c r="V467" i="1" s="1"/>
  <c r="T467" i="1"/>
  <c r="L467" i="1"/>
  <c r="G467" i="1"/>
  <c r="AW466" i="1"/>
  <c r="AQ466" i="1"/>
  <c r="AJ466" i="1"/>
  <c r="AF466" i="1"/>
  <c r="W466" i="1"/>
  <c r="V466" i="1"/>
  <c r="U466" i="1"/>
  <c r="P466" i="1"/>
  <c r="L466" i="1"/>
  <c r="G466" i="1"/>
  <c r="AW465" i="1"/>
  <c r="AQ465" i="1"/>
  <c r="AJ465" i="1"/>
  <c r="AF465" i="1"/>
  <c r="W465" i="1"/>
  <c r="V465" i="1"/>
  <c r="U465" i="1"/>
  <c r="P465" i="1"/>
  <c r="L465" i="1"/>
  <c r="F465" i="1" s="1"/>
  <c r="AV465" i="1" s="1"/>
  <c r="G465" i="1"/>
  <c r="AW464" i="1"/>
  <c r="AQ464" i="1"/>
  <c r="AJ464" i="1"/>
  <c r="AF464" i="1"/>
  <c r="AF469" i="1" s="1"/>
  <c r="AF471" i="1" s="1"/>
  <c r="AF472" i="1" s="1"/>
  <c r="W464" i="1"/>
  <c r="V464" i="1" s="1"/>
  <c r="U464" i="1"/>
  <c r="P464" i="1"/>
  <c r="M464" i="1"/>
  <c r="G464" i="1"/>
  <c r="B464" i="1"/>
  <c r="B465" i="1" s="1"/>
  <c r="B466" i="1" s="1"/>
  <c r="B467" i="1" s="1"/>
  <c r="B468" i="1" s="1"/>
  <c r="AW463" i="1"/>
  <c r="AQ463" i="1"/>
  <c r="AQ469" i="1" s="1"/>
  <c r="AJ463" i="1"/>
  <c r="AJ469" i="1" s="1"/>
  <c r="AF463" i="1"/>
  <c r="W463" i="1"/>
  <c r="P463" i="1"/>
  <c r="L463" i="1"/>
  <c r="G463" i="1"/>
  <c r="G469" i="1" s="1"/>
  <c r="AU462" i="1"/>
  <c r="AT462" i="1"/>
  <c r="AS462" i="1"/>
  <c r="AR462" i="1"/>
  <c r="AP462" i="1"/>
  <c r="AO462" i="1"/>
  <c r="AN462" i="1"/>
  <c r="AM462" i="1"/>
  <c r="AL462" i="1"/>
  <c r="AK462" i="1"/>
  <c r="AJ462" i="1" s="1"/>
  <c r="AI462" i="1"/>
  <c r="AH462" i="1"/>
  <c r="AG462" i="1"/>
  <c r="AF462" i="1" s="1"/>
  <c r="AE462" i="1"/>
  <c r="AD462" i="1"/>
  <c r="AC462" i="1"/>
  <c r="AB462" i="1"/>
  <c r="AA462" i="1"/>
  <c r="Z462" i="1"/>
  <c r="Y462" i="1"/>
  <c r="X462" i="1"/>
  <c r="U462" i="1"/>
  <c r="T462" i="1"/>
  <c r="S462" i="1"/>
  <c r="R462" i="1"/>
  <c r="Q462" i="1"/>
  <c r="O462" i="1"/>
  <c r="N462" i="1"/>
  <c r="L462" i="1" s="1"/>
  <c r="M462" i="1"/>
  <c r="K462" i="1"/>
  <c r="J462" i="1"/>
  <c r="G462" i="1" s="1"/>
  <c r="I462" i="1"/>
  <c r="H462" i="1"/>
  <c r="AR459" i="1"/>
  <c r="AK459" i="1"/>
  <c r="AB459" i="1"/>
  <c r="U459" i="1"/>
  <c r="AU457" i="1"/>
  <c r="AT457" i="1"/>
  <c r="AS457" i="1"/>
  <c r="AR457" i="1"/>
  <c r="AQ457" i="1"/>
  <c r="AP457" i="1"/>
  <c r="AO457" i="1"/>
  <c r="AN457" i="1"/>
  <c r="AM457" i="1"/>
  <c r="AL457" i="1"/>
  <c r="AK457" i="1"/>
  <c r="AI457" i="1"/>
  <c r="AF457" i="1" s="1"/>
  <c r="AH457" i="1"/>
  <c r="AG457" i="1"/>
  <c r="AE457" i="1"/>
  <c r="AD457" i="1"/>
  <c r="AC457" i="1"/>
  <c r="AB457" i="1"/>
  <c r="AA457" i="1"/>
  <c r="Z457" i="1"/>
  <c r="Y457" i="1"/>
  <c r="X457" i="1"/>
  <c r="W457" i="1" s="1"/>
  <c r="V457" i="1" s="1"/>
  <c r="U457" i="1"/>
  <c r="T457" i="1"/>
  <c r="S457" i="1"/>
  <c r="P457" i="1" s="1"/>
  <c r="R457" i="1"/>
  <c r="Q457" i="1"/>
  <c r="O457" i="1"/>
  <c r="N457" i="1"/>
  <c r="M457" i="1"/>
  <c r="L457" i="1" s="1"/>
  <c r="K457" i="1"/>
  <c r="J457" i="1"/>
  <c r="I457" i="1"/>
  <c r="H457" i="1"/>
  <c r="G457" i="1" s="1"/>
  <c r="AQ456" i="1"/>
  <c r="AJ456" i="1"/>
  <c r="AW456" i="1" s="1"/>
  <c r="AF456" i="1"/>
  <c r="W456" i="1"/>
  <c r="P456" i="1"/>
  <c r="L456" i="1"/>
  <c r="F456" i="1" s="1"/>
  <c r="G456" i="1"/>
  <c r="AU455" i="1"/>
  <c r="AT455" i="1"/>
  <c r="AS455" i="1"/>
  <c r="AS459" i="1" s="1"/>
  <c r="AR455" i="1"/>
  <c r="AP455" i="1"/>
  <c r="AO455" i="1"/>
  <c r="AN455" i="1"/>
  <c r="AM455" i="1"/>
  <c r="AL455" i="1"/>
  <c r="AK455" i="1"/>
  <c r="AI455" i="1"/>
  <c r="AH455" i="1"/>
  <c r="AG455" i="1"/>
  <c r="AF455" i="1" s="1"/>
  <c r="AE455" i="1"/>
  <c r="AD455" i="1"/>
  <c r="AC455" i="1"/>
  <c r="AC459" i="1" s="1"/>
  <c r="AB455" i="1"/>
  <c r="AA455" i="1"/>
  <c r="Z455" i="1"/>
  <c r="Y455" i="1"/>
  <c r="X455" i="1"/>
  <c r="W455" i="1" s="1"/>
  <c r="V455" i="1" s="1"/>
  <c r="U455" i="1"/>
  <c r="T455" i="1"/>
  <c r="S455" i="1"/>
  <c r="R455" i="1"/>
  <c r="Q455" i="1"/>
  <c r="O455" i="1"/>
  <c r="N455" i="1"/>
  <c r="M455" i="1"/>
  <c r="M459" i="1" s="1"/>
  <c r="L455" i="1"/>
  <c r="K455" i="1"/>
  <c r="J455" i="1"/>
  <c r="I455" i="1"/>
  <c r="H455" i="1"/>
  <c r="AU454" i="1"/>
  <c r="AT454" i="1"/>
  <c r="AS454" i="1"/>
  <c r="AR454" i="1"/>
  <c r="AP454" i="1"/>
  <c r="AO454" i="1"/>
  <c r="AO459" i="1" s="1"/>
  <c r="AN454" i="1"/>
  <c r="AN459" i="1" s="1"/>
  <c r="AM454" i="1"/>
  <c r="AM459" i="1" s="1"/>
  <c r="AL454" i="1"/>
  <c r="AK454" i="1"/>
  <c r="AJ454" i="1" s="1"/>
  <c r="AI454" i="1"/>
  <c r="AI459" i="1" s="1"/>
  <c r="AH454" i="1"/>
  <c r="AG454" i="1"/>
  <c r="AG459" i="1" s="1"/>
  <c r="AE454" i="1"/>
  <c r="AE459" i="1" s="1"/>
  <c r="AD454" i="1"/>
  <c r="AC454" i="1"/>
  <c r="AB454" i="1"/>
  <c r="AA454" i="1"/>
  <c r="AA459" i="1" s="1"/>
  <c r="Z454" i="1"/>
  <c r="Z459" i="1" s="1"/>
  <c r="Y454" i="1"/>
  <c r="Y459" i="1" s="1"/>
  <c r="X454" i="1"/>
  <c r="X459" i="1" s="1"/>
  <c r="W454" i="1"/>
  <c r="U454" i="1"/>
  <c r="T454" i="1"/>
  <c r="S454" i="1"/>
  <c r="S459" i="1" s="1"/>
  <c r="R454" i="1"/>
  <c r="Q454" i="1"/>
  <c r="Q459" i="1" s="1"/>
  <c r="O454" i="1"/>
  <c r="O459" i="1" s="1"/>
  <c r="N454" i="1"/>
  <c r="M454" i="1"/>
  <c r="K454" i="1"/>
  <c r="K459" i="1" s="1"/>
  <c r="J454" i="1"/>
  <c r="J459" i="1" s="1"/>
  <c r="I454" i="1"/>
  <c r="H454" i="1"/>
  <c r="H459" i="1" s="1"/>
  <c r="AW453" i="1"/>
  <c r="AQ453" i="1"/>
  <c r="AJ453" i="1"/>
  <c r="AF453" i="1"/>
  <c r="W453" i="1"/>
  <c r="V453" i="1" s="1"/>
  <c r="P453" i="1"/>
  <c r="L453" i="1"/>
  <c r="F453" i="1" s="1"/>
  <c r="AV453" i="1" s="1"/>
  <c r="G453" i="1"/>
  <c r="AQ452" i="1"/>
  <c r="AJ452" i="1"/>
  <c r="AW452" i="1" s="1"/>
  <c r="AF452" i="1"/>
  <c r="W452" i="1"/>
  <c r="V452" i="1" s="1"/>
  <c r="P452" i="1"/>
  <c r="L452" i="1"/>
  <c r="G452" i="1"/>
  <c r="F452" i="1"/>
  <c r="AV452" i="1" s="1"/>
  <c r="AU451" i="1"/>
  <c r="AT451" i="1"/>
  <c r="AS451" i="1"/>
  <c r="AQ451" i="1" s="1"/>
  <c r="AR451" i="1"/>
  <c r="AP451" i="1"/>
  <c r="AO451" i="1"/>
  <c r="AN451" i="1"/>
  <c r="AM451" i="1"/>
  <c r="AL451" i="1"/>
  <c r="AK451" i="1"/>
  <c r="AI451" i="1"/>
  <c r="AH451" i="1"/>
  <c r="AG451" i="1"/>
  <c r="AF451" i="1" s="1"/>
  <c r="AE451" i="1"/>
  <c r="AD451" i="1"/>
  <c r="AC451" i="1"/>
  <c r="AB451" i="1"/>
  <c r="AA451" i="1"/>
  <c r="Z451" i="1"/>
  <c r="Y451" i="1"/>
  <c r="X451" i="1"/>
  <c r="W451" i="1" s="1"/>
  <c r="V451" i="1" s="1"/>
  <c r="U451" i="1"/>
  <c r="T451" i="1"/>
  <c r="S451" i="1"/>
  <c r="R451" i="1"/>
  <c r="Q451" i="1"/>
  <c r="O451" i="1"/>
  <c r="N451" i="1"/>
  <c r="M451" i="1"/>
  <c r="L451" i="1" s="1"/>
  <c r="K451" i="1"/>
  <c r="J451" i="1"/>
  <c r="I451" i="1"/>
  <c r="H451" i="1"/>
  <c r="AU450" i="1"/>
  <c r="AT450" i="1"/>
  <c r="AS450" i="1"/>
  <c r="AR450" i="1"/>
  <c r="AQ450" i="1" s="1"/>
  <c r="AP450" i="1"/>
  <c r="AO450" i="1"/>
  <c r="AJ450" i="1" s="1"/>
  <c r="AW450" i="1" s="1"/>
  <c r="AN450" i="1"/>
  <c r="AM450" i="1"/>
  <c r="AL450" i="1"/>
  <c r="AK450" i="1"/>
  <c r="AI450" i="1"/>
  <c r="AH450" i="1"/>
  <c r="AG450" i="1"/>
  <c r="AF450" i="1" s="1"/>
  <c r="AE450" i="1"/>
  <c r="AD450" i="1"/>
  <c r="AC450" i="1"/>
  <c r="AB450" i="1"/>
  <c r="AA450" i="1"/>
  <c r="Z450" i="1"/>
  <c r="Y450" i="1"/>
  <c r="X450" i="1"/>
  <c r="U450" i="1"/>
  <c r="T450" i="1"/>
  <c r="S450" i="1"/>
  <c r="R450" i="1"/>
  <c r="Q450" i="1"/>
  <c r="O450" i="1"/>
  <c r="N450" i="1"/>
  <c r="M450" i="1"/>
  <c r="L450" i="1"/>
  <c r="K450" i="1"/>
  <c r="J450" i="1"/>
  <c r="I450" i="1"/>
  <c r="H450" i="1"/>
  <c r="AW449" i="1"/>
  <c r="AQ449" i="1"/>
  <c r="AJ449" i="1"/>
  <c r="AF449" i="1"/>
  <c r="W449" i="1"/>
  <c r="V449" i="1"/>
  <c r="P449" i="1"/>
  <c r="L449" i="1"/>
  <c r="G449" i="1"/>
  <c r="F449" i="1" s="1"/>
  <c r="AV449" i="1" s="1"/>
  <c r="AU448" i="1"/>
  <c r="AT448" i="1"/>
  <c r="AS448" i="1"/>
  <c r="AR448" i="1"/>
  <c r="AP448" i="1"/>
  <c r="AO448" i="1"/>
  <c r="AN448" i="1"/>
  <c r="AM448" i="1"/>
  <c r="AL448" i="1"/>
  <c r="AK448" i="1"/>
  <c r="AI448" i="1"/>
  <c r="AH448" i="1"/>
  <c r="AG448" i="1"/>
  <c r="AF448" i="1" s="1"/>
  <c r="AE448" i="1"/>
  <c r="AD448" i="1"/>
  <c r="AC448" i="1"/>
  <c r="AB448" i="1"/>
  <c r="AA448" i="1"/>
  <c r="Z448" i="1"/>
  <c r="Y448" i="1"/>
  <c r="X448" i="1"/>
  <c r="U448" i="1"/>
  <c r="T448" i="1"/>
  <c r="S448" i="1"/>
  <c r="R448" i="1"/>
  <c r="Q448" i="1"/>
  <c r="P448" i="1" s="1"/>
  <c r="O448" i="1"/>
  <c r="N448" i="1"/>
  <c r="M448" i="1"/>
  <c r="K448" i="1"/>
  <c r="J448" i="1"/>
  <c r="I448" i="1"/>
  <c r="G448" i="1" s="1"/>
  <c r="H448" i="1"/>
  <c r="AU447" i="1"/>
  <c r="AT447" i="1"/>
  <c r="AS447" i="1"/>
  <c r="AR447" i="1"/>
  <c r="AQ447" i="1" s="1"/>
  <c r="AP447" i="1"/>
  <c r="AO447" i="1"/>
  <c r="AO458" i="1" s="1"/>
  <c r="AO460" i="1" s="1"/>
  <c r="AO461" i="1" s="1"/>
  <c r="AN447" i="1"/>
  <c r="AM447" i="1"/>
  <c r="AL447" i="1"/>
  <c r="AK447" i="1"/>
  <c r="AI447" i="1"/>
  <c r="AH447" i="1"/>
  <c r="AG447" i="1"/>
  <c r="AF447" i="1"/>
  <c r="AE447" i="1"/>
  <c r="AD447" i="1"/>
  <c r="AC447" i="1"/>
  <c r="AB447" i="1"/>
  <c r="AA447" i="1"/>
  <c r="Z447" i="1"/>
  <c r="Y447" i="1"/>
  <c r="X447" i="1"/>
  <c r="W447" i="1" s="1"/>
  <c r="V447" i="1" s="1"/>
  <c r="U447" i="1"/>
  <c r="T447" i="1"/>
  <c r="S447" i="1"/>
  <c r="R447" i="1"/>
  <c r="Q447" i="1"/>
  <c r="P447" i="1"/>
  <c r="O447" i="1"/>
  <c r="N447" i="1"/>
  <c r="M447" i="1"/>
  <c r="L447" i="1" s="1"/>
  <c r="K447" i="1"/>
  <c r="J447" i="1"/>
  <c r="I447" i="1"/>
  <c r="H447" i="1"/>
  <c r="AQ446" i="1"/>
  <c r="AJ446" i="1"/>
  <c r="AF446" i="1"/>
  <c r="W446" i="1"/>
  <c r="V446" i="1" s="1"/>
  <c r="P446" i="1"/>
  <c r="L446" i="1"/>
  <c r="G446" i="1"/>
  <c r="F446" i="1"/>
  <c r="AV446" i="1" s="1"/>
  <c r="AU445" i="1"/>
  <c r="AT445" i="1"/>
  <c r="AT458" i="1" s="1"/>
  <c r="AS445" i="1"/>
  <c r="AR445" i="1"/>
  <c r="AP445" i="1"/>
  <c r="AO445" i="1"/>
  <c r="AN445" i="1"/>
  <c r="AN458" i="1" s="1"/>
  <c r="AN460" i="1" s="1"/>
  <c r="AM445" i="1"/>
  <c r="AL445" i="1"/>
  <c r="AL458" i="1" s="1"/>
  <c r="AK445" i="1"/>
  <c r="AI445" i="1"/>
  <c r="AI458" i="1" s="1"/>
  <c r="AH445" i="1"/>
  <c r="AH458" i="1" s="1"/>
  <c r="AG445" i="1"/>
  <c r="AE445" i="1"/>
  <c r="AD445" i="1"/>
  <c r="AC445" i="1"/>
  <c r="AC458" i="1" s="1"/>
  <c r="AC460" i="1" s="1"/>
  <c r="AC461" i="1" s="1"/>
  <c r="AB445" i="1"/>
  <c r="AA445" i="1"/>
  <c r="AA458" i="1" s="1"/>
  <c r="Z445" i="1"/>
  <c r="Y445" i="1"/>
  <c r="X445" i="1"/>
  <c r="U445" i="1"/>
  <c r="U458" i="1" s="1"/>
  <c r="U460" i="1" s="1"/>
  <c r="U461" i="1" s="1"/>
  <c r="T445" i="1"/>
  <c r="S445" i="1"/>
  <c r="S458" i="1" s="1"/>
  <c r="S460" i="1" s="1"/>
  <c r="S461" i="1" s="1"/>
  <c r="R445" i="1"/>
  <c r="R458" i="1" s="1"/>
  <c r="Q445" i="1"/>
  <c r="O445" i="1"/>
  <c r="N445" i="1"/>
  <c r="M445" i="1"/>
  <c r="K445" i="1"/>
  <c r="K458" i="1" s="1"/>
  <c r="K460" i="1" s="1"/>
  <c r="K461" i="1" s="1"/>
  <c r="J445" i="1"/>
  <c r="J458" i="1" s="1"/>
  <c r="J460" i="1" s="1"/>
  <c r="J461" i="1" s="1"/>
  <c r="I445" i="1"/>
  <c r="H445" i="1"/>
  <c r="H458" i="1" s="1"/>
  <c r="H460" i="1" s="1"/>
  <c r="H461" i="1" s="1"/>
  <c r="B445" i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AW444" i="1"/>
  <c r="AQ444" i="1"/>
  <c r="AJ444" i="1"/>
  <c r="AF444" i="1"/>
  <c r="W444" i="1"/>
  <c r="P444" i="1"/>
  <c r="L444" i="1"/>
  <c r="G444" i="1"/>
  <c r="F444" i="1" s="1"/>
  <c r="B444" i="1"/>
  <c r="AQ443" i="1"/>
  <c r="AJ443" i="1"/>
  <c r="AF443" i="1"/>
  <c r="W443" i="1"/>
  <c r="V443" i="1"/>
  <c r="P443" i="1"/>
  <c r="L443" i="1"/>
  <c r="G443" i="1"/>
  <c r="F443" i="1"/>
  <c r="AU442" i="1"/>
  <c r="AT442" i="1"/>
  <c r="AS442" i="1"/>
  <c r="AR442" i="1"/>
  <c r="AP442" i="1"/>
  <c r="AO442" i="1"/>
  <c r="AN442" i="1"/>
  <c r="AJ442" i="1" s="1"/>
  <c r="AM442" i="1"/>
  <c r="AL442" i="1"/>
  <c r="AK442" i="1"/>
  <c r="AI442" i="1"/>
  <c r="AH442" i="1"/>
  <c r="AG442" i="1"/>
  <c r="AF442" i="1"/>
  <c r="AE442" i="1"/>
  <c r="AD442" i="1"/>
  <c r="AC442" i="1"/>
  <c r="AB442" i="1"/>
  <c r="AA442" i="1"/>
  <c r="Z442" i="1"/>
  <c r="Y442" i="1"/>
  <c r="X442" i="1"/>
  <c r="W442" i="1" s="1"/>
  <c r="V442" i="1" s="1"/>
  <c r="U442" i="1"/>
  <c r="T442" i="1"/>
  <c r="S442" i="1"/>
  <c r="R442" i="1"/>
  <c r="Q442" i="1"/>
  <c r="P442" i="1"/>
  <c r="O442" i="1"/>
  <c r="L442" i="1" s="1"/>
  <c r="N442" i="1"/>
  <c r="M442" i="1"/>
  <c r="K442" i="1"/>
  <c r="J442" i="1"/>
  <c r="I442" i="1"/>
  <c r="H442" i="1"/>
  <c r="G442" i="1"/>
  <c r="F442" i="1" s="1"/>
  <c r="AV442" i="1" s="1"/>
  <c r="AS441" i="1"/>
  <c r="AC441" i="1"/>
  <c r="AH440" i="1"/>
  <c r="AH441" i="1" s="1"/>
  <c r="J440" i="1"/>
  <c r="J441" i="1" s="1"/>
  <c r="AT438" i="1"/>
  <c r="AT440" i="1" s="1"/>
  <c r="AT441" i="1" s="1"/>
  <c r="AI438" i="1"/>
  <c r="AI440" i="1" s="1"/>
  <c r="AI441" i="1" s="1"/>
  <c r="AD438" i="1"/>
  <c r="AD440" i="1" s="1"/>
  <c r="AD441" i="1" s="1"/>
  <c r="AA438" i="1"/>
  <c r="AA440" i="1" s="1"/>
  <c r="S438" i="1"/>
  <c r="S440" i="1" s="1"/>
  <c r="N438" i="1"/>
  <c r="N440" i="1" s="1"/>
  <c r="N441" i="1" s="1"/>
  <c r="K438" i="1"/>
  <c r="K440" i="1" s="1"/>
  <c r="AW437" i="1"/>
  <c r="AQ437" i="1"/>
  <c r="AJ437" i="1"/>
  <c r="AF437" i="1"/>
  <c r="W437" i="1"/>
  <c r="V437" i="1"/>
  <c r="P437" i="1"/>
  <c r="L437" i="1"/>
  <c r="G437" i="1"/>
  <c r="F437" i="1" s="1"/>
  <c r="AV437" i="1" s="1"/>
  <c r="AU436" i="1"/>
  <c r="AT436" i="1"/>
  <c r="AS436" i="1"/>
  <c r="AR436" i="1"/>
  <c r="AP436" i="1"/>
  <c r="AP438" i="1" s="1"/>
  <c r="AP440" i="1" s="1"/>
  <c r="AP441" i="1" s="1"/>
  <c r="AO436" i="1"/>
  <c r="AN436" i="1"/>
  <c r="AM436" i="1"/>
  <c r="AL436" i="1"/>
  <c r="AL438" i="1" s="1"/>
  <c r="AL440" i="1" s="1"/>
  <c r="AL441" i="1" s="1"/>
  <c r="AK436" i="1"/>
  <c r="AI436" i="1"/>
  <c r="AH436" i="1"/>
  <c r="AH438" i="1" s="1"/>
  <c r="AG436" i="1"/>
  <c r="AF436" i="1" s="1"/>
  <c r="AE436" i="1"/>
  <c r="AD436" i="1"/>
  <c r="AC436" i="1"/>
  <c r="AB436" i="1"/>
  <c r="AA436" i="1"/>
  <c r="Z436" i="1"/>
  <c r="Z438" i="1" s="1"/>
  <c r="Z440" i="1" s="1"/>
  <c r="Z441" i="1" s="1"/>
  <c r="Y436" i="1"/>
  <c r="X436" i="1"/>
  <c r="U436" i="1"/>
  <c r="T436" i="1"/>
  <c r="S436" i="1"/>
  <c r="R436" i="1"/>
  <c r="R438" i="1" s="1"/>
  <c r="R440" i="1" s="1"/>
  <c r="R441" i="1" s="1"/>
  <c r="Q436" i="1"/>
  <c r="P436" i="1" s="1"/>
  <c r="O436" i="1"/>
  <c r="N436" i="1"/>
  <c r="M436" i="1"/>
  <c r="K436" i="1"/>
  <c r="J436" i="1"/>
  <c r="J438" i="1" s="1"/>
  <c r="I436" i="1"/>
  <c r="G436" i="1" s="1"/>
  <c r="H436" i="1"/>
  <c r="AW435" i="1"/>
  <c r="AQ435" i="1"/>
  <c r="AJ435" i="1"/>
  <c r="AF435" i="1"/>
  <c r="W435" i="1"/>
  <c r="V435" i="1" s="1"/>
  <c r="U435" i="1"/>
  <c r="T435" i="1"/>
  <c r="P435" i="1" s="1"/>
  <c r="F435" i="1" s="1"/>
  <c r="AV435" i="1" s="1"/>
  <c r="L435" i="1"/>
  <c r="G435" i="1"/>
  <c r="AW434" i="1"/>
  <c r="AV434" i="1"/>
  <c r="AQ434" i="1"/>
  <c r="AJ434" i="1"/>
  <c r="AF434" i="1"/>
  <c r="W434" i="1"/>
  <c r="V434" i="1" s="1"/>
  <c r="T434" i="1"/>
  <c r="P434" i="1"/>
  <c r="L434" i="1"/>
  <c r="F434" i="1" s="1"/>
  <c r="G434" i="1"/>
  <c r="B434" i="1"/>
  <c r="B435" i="1" s="1"/>
  <c r="B436" i="1" s="1"/>
  <c r="B437" i="1" s="1"/>
  <c r="AU433" i="1"/>
  <c r="AU438" i="1" s="1"/>
  <c r="AU440" i="1" s="1"/>
  <c r="AU441" i="1" s="1"/>
  <c r="AT433" i="1"/>
  <c r="AS433" i="1"/>
  <c r="AS438" i="1" s="1"/>
  <c r="AS440" i="1" s="1"/>
  <c r="AR433" i="1"/>
  <c r="AP433" i="1"/>
  <c r="AO433" i="1"/>
  <c r="AO438" i="1" s="1"/>
  <c r="AO440" i="1" s="1"/>
  <c r="AO441" i="1" s="1"/>
  <c r="AN433" i="1"/>
  <c r="AN438" i="1" s="1"/>
  <c r="AN440" i="1" s="1"/>
  <c r="AN441" i="1" s="1"/>
  <c r="AM433" i="1"/>
  <c r="AJ433" i="1" s="1"/>
  <c r="AL433" i="1"/>
  <c r="AK433" i="1"/>
  <c r="AK438" i="1" s="1"/>
  <c r="AK440" i="1" s="1"/>
  <c r="AK441" i="1" s="1"/>
  <c r="AI433" i="1"/>
  <c r="AH433" i="1"/>
  <c r="AG433" i="1"/>
  <c r="AG438" i="1" s="1"/>
  <c r="AG440" i="1" s="1"/>
  <c r="AG441" i="1" s="1"/>
  <c r="AF433" i="1"/>
  <c r="AE433" i="1"/>
  <c r="AE438" i="1" s="1"/>
  <c r="AE440" i="1" s="1"/>
  <c r="AE441" i="1" s="1"/>
  <c r="AD433" i="1"/>
  <c r="AC433" i="1"/>
  <c r="AC438" i="1" s="1"/>
  <c r="AC440" i="1" s="1"/>
  <c r="AB433" i="1"/>
  <c r="AB438" i="1" s="1"/>
  <c r="AB440" i="1" s="1"/>
  <c r="AB441" i="1" s="1"/>
  <c r="AA433" i="1"/>
  <c r="Z433" i="1"/>
  <c r="Y433" i="1"/>
  <c r="Y438" i="1" s="1"/>
  <c r="Y440" i="1" s="1"/>
  <c r="Y441" i="1" s="1"/>
  <c r="X433" i="1"/>
  <c r="X438" i="1" s="1"/>
  <c r="X440" i="1" s="1"/>
  <c r="X441" i="1" s="1"/>
  <c r="W433" i="1"/>
  <c r="V433" i="1" s="1"/>
  <c r="U433" i="1"/>
  <c r="U438" i="1" s="1"/>
  <c r="U440" i="1" s="1"/>
  <c r="U441" i="1" s="1"/>
  <c r="T433" i="1"/>
  <c r="T438" i="1" s="1"/>
  <c r="T440" i="1" s="1"/>
  <c r="S433" i="1"/>
  <c r="R433" i="1"/>
  <c r="Q433" i="1"/>
  <c r="P433" i="1"/>
  <c r="O433" i="1"/>
  <c r="O438" i="1" s="1"/>
  <c r="O440" i="1" s="1"/>
  <c r="O441" i="1" s="1"/>
  <c r="N433" i="1"/>
  <c r="M433" i="1"/>
  <c r="M438" i="1" s="1"/>
  <c r="M440" i="1" s="1"/>
  <c r="M441" i="1" s="1"/>
  <c r="L433" i="1"/>
  <c r="K433" i="1"/>
  <c r="J433" i="1"/>
  <c r="I433" i="1"/>
  <c r="H433" i="1"/>
  <c r="B433" i="1"/>
  <c r="AQ432" i="1"/>
  <c r="AJ432" i="1"/>
  <c r="AF432" i="1"/>
  <c r="W432" i="1"/>
  <c r="V432" i="1"/>
  <c r="P432" i="1"/>
  <c r="L432" i="1"/>
  <c r="G432" i="1"/>
  <c r="F432" i="1"/>
  <c r="AU431" i="1"/>
  <c r="AT431" i="1"/>
  <c r="AS431" i="1"/>
  <c r="AR431" i="1"/>
  <c r="AQ431" i="1" s="1"/>
  <c r="AP431" i="1"/>
  <c r="AO431" i="1"/>
  <c r="AN431" i="1"/>
  <c r="AM431" i="1"/>
  <c r="AL431" i="1"/>
  <c r="AK431" i="1"/>
  <c r="AJ431" i="1"/>
  <c r="AI431" i="1"/>
  <c r="AF431" i="1" s="1"/>
  <c r="AH431" i="1"/>
  <c r="AG431" i="1"/>
  <c r="AE431" i="1"/>
  <c r="AD431" i="1"/>
  <c r="AC431" i="1"/>
  <c r="AB431" i="1"/>
  <c r="AA431" i="1"/>
  <c r="Z431" i="1"/>
  <c r="Y431" i="1"/>
  <c r="X431" i="1"/>
  <c r="U431" i="1"/>
  <c r="T431" i="1"/>
  <c r="P431" i="1" s="1"/>
  <c r="S431" i="1"/>
  <c r="R431" i="1"/>
  <c r="Q431" i="1"/>
  <c r="O431" i="1"/>
  <c r="N431" i="1"/>
  <c r="M431" i="1"/>
  <c r="L431" i="1"/>
  <c r="K431" i="1"/>
  <c r="J431" i="1"/>
  <c r="I431" i="1"/>
  <c r="H431" i="1"/>
  <c r="G431" i="1" s="1"/>
  <c r="AS429" i="1"/>
  <c r="AS430" i="1" s="1"/>
  <c r="AU428" i="1"/>
  <c r="AT428" i="1"/>
  <c r="AS428" i="1"/>
  <c r="AR428" i="1"/>
  <c r="AQ428" i="1"/>
  <c r="AP428" i="1"/>
  <c r="AO428" i="1"/>
  <c r="AN428" i="1"/>
  <c r="AM428" i="1"/>
  <c r="AL428" i="1"/>
  <c r="AK428" i="1"/>
  <c r="AI428" i="1"/>
  <c r="AI429" i="1" s="1"/>
  <c r="AI430" i="1" s="1"/>
  <c r="AH428" i="1"/>
  <c r="AG428" i="1"/>
  <c r="AE428" i="1"/>
  <c r="AD428" i="1"/>
  <c r="AC428" i="1"/>
  <c r="AB428" i="1"/>
  <c r="AA428" i="1"/>
  <c r="AA429" i="1" s="1"/>
  <c r="AA430" i="1" s="1"/>
  <c r="Z428" i="1"/>
  <c r="Y428" i="1"/>
  <c r="X428" i="1"/>
  <c r="T428" i="1"/>
  <c r="S428" i="1"/>
  <c r="S429" i="1" s="1"/>
  <c r="S430" i="1" s="1"/>
  <c r="R428" i="1"/>
  <c r="Q428" i="1"/>
  <c r="O428" i="1"/>
  <c r="N428" i="1"/>
  <c r="M428" i="1"/>
  <c r="K428" i="1"/>
  <c r="K429" i="1" s="1"/>
  <c r="K430" i="1" s="1"/>
  <c r="J428" i="1"/>
  <c r="I428" i="1"/>
  <c r="H428" i="1"/>
  <c r="G428" i="1"/>
  <c r="AU427" i="1"/>
  <c r="AR427" i="1"/>
  <c r="AR429" i="1" s="1"/>
  <c r="AN427" i="1"/>
  <c r="AN429" i="1" s="1"/>
  <c r="AM427" i="1"/>
  <c r="AI427" i="1"/>
  <c r="AE427" i="1"/>
  <c r="AE429" i="1" s="1"/>
  <c r="AB427" i="1"/>
  <c r="AB429" i="1" s="1"/>
  <c r="AA427" i="1"/>
  <c r="X427" i="1"/>
  <c r="X429" i="1" s="1"/>
  <c r="X430" i="1" s="1"/>
  <c r="T427" i="1"/>
  <c r="T429" i="1" s="1"/>
  <c r="T430" i="1" s="1"/>
  <c r="S427" i="1"/>
  <c r="O427" i="1"/>
  <c r="O429" i="1" s="1"/>
  <c r="K427" i="1"/>
  <c r="H427" i="1"/>
  <c r="H429" i="1" s="1"/>
  <c r="H430" i="1" s="1"/>
  <c r="AW426" i="1"/>
  <c r="AQ426" i="1"/>
  <c r="AJ426" i="1"/>
  <c r="AJ428" i="1" s="1"/>
  <c r="AF426" i="1"/>
  <c r="AF428" i="1" s="1"/>
  <c r="W426" i="1"/>
  <c r="V426" i="1" s="1"/>
  <c r="V428" i="1" s="1"/>
  <c r="U426" i="1"/>
  <c r="U428" i="1" s="1"/>
  <c r="P426" i="1"/>
  <c r="P428" i="1" s="1"/>
  <c r="L426" i="1"/>
  <c r="L428" i="1" s="1"/>
  <c r="G426" i="1"/>
  <c r="F426" i="1" s="1"/>
  <c r="AW425" i="1"/>
  <c r="AQ425" i="1"/>
  <c r="AJ425" i="1"/>
  <c r="AF425" i="1"/>
  <c r="W425" i="1"/>
  <c r="V425" i="1" s="1"/>
  <c r="P425" i="1"/>
  <c r="L425" i="1"/>
  <c r="G425" i="1"/>
  <c r="F425" i="1" s="1"/>
  <c r="AU424" i="1"/>
  <c r="AT424" i="1"/>
  <c r="AS424" i="1"/>
  <c r="AR424" i="1"/>
  <c r="AP424" i="1"/>
  <c r="AO424" i="1"/>
  <c r="AN424" i="1"/>
  <c r="AM424" i="1"/>
  <c r="AL424" i="1"/>
  <c r="AK424" i="1"/>
  <c r="AJ424" i="1" s="1"/>
  <c r="AI424" i="1"/>
  <c r="AH424" i="1"/>
  <c r="AG424" i="1"/>
  <c r="AE424" i="1"/>
  <c r="AD424" i="1"/>
  <c r="AC424" i="1"/>
  <c r="AB424" i="1"/>
  <c r="AA424" i="1"/>
  <c r="Z424" i="1"/>
  <c r="Y424" i="1"/>
  <c r="W424" i="1" s="1"/>
  <c r="X424" i="1"/>
  <c r="U424" i="1"/>
  <c r="T424" i="1"/>
  <c r="S424" i="1"/>
  <c r="R424" i="1"/>
  <c r="Q424" i="1"/>
  <c r="O424" i="1"/>
  <c r="N424" i="1"/>
  <c r="M424" i="1"/>
  <c r="L424" i="1" s="1"/>
  <c r="K424" i="1"/>
  <c r="J424" i="1"/>
  <c r="I424" i="1"/>
  <c r="G424" i="1" s="1"/>
  <c r="H424" i="1"/>
  <c r="B424" i="1"/>
  <c r="B425" i="1" s="1"/>
  <c r="B426" i="1" s="1"/>
  <c r="AW423" i="1"/>
  <c r="AQ423" i="1"/>
  <c r="AJ423" i="1"/>
  <c r="AF423" i="1"/>
  <c r="W423" i="1"/>
  <c r="V423" i="1" s="1"/>
  <c r="U423" i="1"/>
  <c r="T423" i="1"/>
  <c r="P423" i="1" s="1"/>
  <c r="O423" i="1"/>
  <c r="L423" i="1"/>
  <c r="G423" i="1"/>
  <c r="B423" i="1"/>
  <c r="AU422" i="1"/>
  <c r="AT422" i="1"/>
  <c r="AS422" i="1"/>
  <c r="AS427" i="1" s="1"/>
  <c r="AR422" i="1"/>
  <c r="AP422" i="1"/>
  <c r="AO422" i="1"/>
  <c r="AN422" i="1"/>
  <c r="AM422" i="1"/>
  <c r="AL422" i="1"/>
  <c r="AL427" i="1" s="1"/>
  <c r="AL429" i="1" s="1"/>
  <c r="AL430" i="1" s="1"/>
  <c r="AK422" i="1"/>
  <c r="AI422" i="1"/>
  <c r="AH422" i="1"/>
  <c r="AG422" i="1"/>
  <c r="AE422" i="1"/>
  <c r="AD422" i="1"/>
  <c r="AD427" i="1" s="1"/>
  <c r="AD429" i="1" s="1"/>
  <c r="AD430" i="1" s="1"/>
  <c r="AC422" i="1"/>
  <c r="AC427" i="1" s="1"/>
  <c r="AC429" i="1" s="1"/>
  <c r="AC430" i="1" s="1"/>
  <c r="AB422" i="1"/>
  <c r="AA422" i="1"/>
  <c r="Z422" i="1"/>
  <c r="Z427" i="1" s="1"/>
  <c r="Z429" i="1" s="1"/>
  <c r="Z430" i="1" s="1"/>
  <c r="Y422" i="1"/>
  <c r="X422" i="1"/>
  <c r="U422" i="1"/>
  <c r="U427" i="1" s="1"/>
  <c r="U429" i="1" s="1"/>
  <c r="U430" i="1" s="1"/>
  <c r="T422" i="1"/>
  <c r="S422" i="1"/>
  <c r="R422" i="1"/>
  <c r="Q422" i="1"/>
  <c r="O422" i="1"/>
  <c r="N422" i="1"/>
  <c r="M422" i="1"/>
  <c r="K422" i="1"/>
  <c r="J422" i="1"/>
  <c r="J427" i="1" s="1"/>
  <c r="J429" i="1" s="1"/>
  <c r="J430" i="1" s="1"/>
  <c r="I422" i="1"/>
  <c r="H422" i="1"/>
  <c r="AU421" i="1"/>
  <c r="AT421" i="1"/>
  <c r="AS421" i="1"/>
  <c r="AR421" i="1"/>
  <c r="AQ421" i="1" s="1"/>
  <c r="AP421" i="1"/>
  <c r="AO421" i="1"/>
  <c r="AN421" i="1"/>
  <c r="AN430" i="1" s="1"/>
  <c r="AM421" i="1"/>
  <c r="AL421" i="1"/>
  <c r="AK421" i="1"/>
  <c r="AJ421" i="1"/>
  <c r="AW421" i="1" s="1"/>
  <c r="AI421" i="1"/>
  <c r="AH421" i="1"/>
  <c r="AG421" i="1"/>
  <c r="AF421" i="1"/>
  <c r="AE421" i="1"/>
  <c r="AD421" i="1"/>
  <c r="AC421" i="1"/>
  <c r="AB421" i="1"/>
  <c r="AA421" i="1"/>
  <c r="Z421" i="1"/>
  <c r="Y421" i="1"/>
  <c r="X421" i="1"/>
  <c r="U421" i="1"/>
  <c r="T421" i="1"/>
  <c r="S421" i="1"/>
  <c r="R421" i="1"/>
  <c r="Q421" i="1"/>
  <c r="P421" i="1"/>
  <c r="O421" i="1"/>
  <c r="L421" i="1" s="1"/>
  <c r="N421" i="1"/>
  <c r="M421" i="1"/>
  <c r="K421" i="1"/>
  <c r="J421" i="1"/>
  <c r="I421" i="1"/>
  <c r="H421" i="1"/>
  <c r="G421" i="1"/>
  <c r="AU418" i="1"/>
  <c r="AT418" i="1"/>
  <c r="AR418" i="1"/>
  <c r="AP418" i="1"/>
  <c r="AM418" i="1"/>
  <c r="AL418" i="1"/>
  <c r="AI418" i="1"/>
  <c r="AH418" i="1"/>
  <c r="AE418" i="1"/>
  <c r="AD418" i="1"/>
  <c r="AB418" i="1"/>
  <c r="AA418" i="1"/>
  <c r="Z418" i="1"/>
  <c r="S418" i="1"/>
  <c r="R418" i="1"/>
  <c r="O418" i="1"/>
  <c r="N418" i="1"/>
  <c r="K418" i="1"/>
  <c r="J418" i="1"/>
  <c r="AR417" i="1"/>
  <c r="AR419" i="1" s="1"/>
  <c r="AR420" i="1" s="1"/>
  <c r="X417" i="1"/>
  <c r="AU416" i="1"/>
  <c r="AT416" i="1"/>
  <c r="AS416" i="1"/>
  <c r="AS418" i="1" s="1"/>
  <c r="AR416" i="1"/>
  <c r="AQ416" i="1" s="1"/>
  <c r="AQ418" i="1" s="1"/>
  <c r="AP416" i="1"/>
  <c r="AO416" i="1"/>
  <c r="AO418" i="1" s="1"/>
  <c r="AN416" i="1"/>
  <c r="AN418" i="1" s="1"/>
  <c r="AM416" i="1"/>
  <c r="AL416" i="1"/>
  <c r="AK416" i="1"/>
  <c r="AI416" i="1"/>
  <c r="AH416" i="1"/>
  <c r="AG416" i="1"/>
  <c r="AG418" i="1" s="1"/>
  <c r="AF416" i="1"/>
  <c r="AE416" i="1"/>
  <c r="AD416" i="1"/>
  <c r="AC416" i="1"/>
  <c r="AC418" i="1" s="1"/>
  <c r="AB416" i="1"/>
  <c r="AA416" i="1"/>
  <c r="Z416" i="1"/>
  <c r="Y416" i="1"/>
  <c r="Y418" i="1" s="1"/>
  <c r="X416" i="1"/>
  <c r="U416" i="1"/>
  <c r="U418" i="1" s="1"/>
  <c r="T416" i="1"/>
  <c r="T418" i="1" s="1"/>
  <c r="S416" i="1"/>
  <c r="R416" i="1"/>
  <c r="Q416" i="1"/>
  <c r="Q418" i="1" s="1"/>
  <c r="P416" i="1"/>
  <c r="O416" i="1"/>
  <c r="N416" i="1"/>
  <c r="M416" i="1"/>
  <c r="K416" i="1"/>
  <c r="J416" i="1"/>
  <c r="I416" i="1"/>
  <c r="I418" i="1" s="1"/>
  <c r="H416" i="1"/>
  <c r="AQ415" i="1"/>
  <c r="AJ415" i="1"/>
  <c r="AW415" i="1" s="1"/>
  <c r="AF415" i="1"/>
  <c r="W415" i="1"/>
  <c r="V415" i="1" s="1"/>
  <c r="P415" i="1"/>
  <c r="L415" i="1"/>
  <c r="G415" i="1"/>
  <c r="AQ414" i="1"/>
  <c r="AJ414" i="1"/>
  <c r="AF414" i="1"/>
  <c r="W414" i="1"/>
  <c r="P414" i="1"/>
  <c r="L414" i="1"/>
  <c r="F414" i="1" s="1"/>
  <c r="G414" i="1"/>
  <c r="AW413" i="1"/>
  <c r="AQ413" i="1"/>
  <c r="AJ413" i="1"/>
  <c r="AF413" i="1"/>
  <c r="W413" i="1"/>
  <c r="V413" i="1"/>
  <c r="P413" i="1"/>
  <c r="L413" i="1"/>
  <c r="G413" i="1"/>
  <c r="F413" i="1" s="1"/>
  <c r="AV413" i="1" s="1"/>
  <c r="AU412" i="1"/>
  <c r="AT412" i="1"/>
  <c r="AS412" i="1"/>
  <c r="AR412" i="1"/>
  <c r="AP412" i="1"/>
  <c r="AO412" i="1"/>
  <c r="AN412" i="1"/>
  <c r="AM412" i="1"/>
  <c r="AL412" i="1"/>
  <c r="AK412" i="1"/>
  <c r="AI412" i="1"/>
  <c r="AH412" i="1"/>
  <c r="AG412" i="1"/>
  <c r="AF412" i="1" s="1"/>
  <c r="AE412" i="1"/>
  <c r="AD412" i="1"/>
  <c r="AC412" i="1"/>
  <c r="AB412" i="1"/>
  <c r="AA412" i="1"/>
  <c r="Z412" i="1"/>
  <c r="Y412" i="1"/>
  <c r="X412" i="1"/>
  <c r="U412" i="1"/>
  <c r="T412" i="1"/>
  <c r="S412" i="1"/>
  <c r="R412" i="1"/>
  <c r="Q412" i="1"/>
  <c r="P412" i="1" s="1"/>
  <c r="O412" i="1"/>
  <c r="N412" i="1"/>
  <c r="M412" i="1"/>
  <c r="K412" i="1"/>
  <c r="J412" i="1"/>
  <c r="I412" i="1"/>
  <c r="G412" i="1" s="1"/>
  <c r="H412" i="1"/>
  <c r="AU411" i="1"/>
  <c r="AT411" i="1"/>
  <c r="AS411" i="1"/>
  <c r="AR411" i="1"/>
  <c r="AQ411" i="1" s="1"/>
  <c r="AP411" i="1"/>
  <c r="AO411" i="1"/>
  <c r="AN411" i="1"/>
  <c r="AM411" i="1"/>
  <c r="AL411" i="1"/>
  <c r="AK411" i="1"/>
  <c r="AJ411" i="1" s="1"/>
  <c r="AW411" i="1" s="1"/>
  <c r="AI411" i="1"/>
  <c r="AH411" i="1"/>
  <c r="AG411" i="1"/>
  <c r="AF411" i="1"/>
  <c r="AE411" i="1"/>
  <c r="AD411" i="1"/>
  <c r="AC411" i="1"/>
  <c r="AB411" i="1"/>
  <c r="AA411" i="1"/>
  <c r="Z411" i="1"/>
  <c r="Y411" i="1"/>
  <c r="X411" i="1"/>
  <c r="U411" i="1"/>
  <c r="T411" i="1"/>
  <c r="S411" i="1"/>
  <c r="R411" i="1"/>
  <c r="Q411" i="1"/>
  <c r="P411" i="1"/>
  <c r="O411" i="1"/>
  <c r="N411" i="1"/>
  <c r="M411" i="1"/>
  <c r="L411" i="1" s="1"/>
  <c r="K411" i="1"/>
  <c r="J411" i="1"/>
  <c r="I411" i="1"/>
  <c r="H411" i="1"/>
  <c r="AU410" i="1"/>
  <c r="AT410" i="1"/>
  <c r="AS410" i="1"/>
  <c r="AR410" i="1"/>
  <c r="AQ410" i="1" s="1"/>
  <c r="AP410" i="1"/>
  <c r="AO410" i="1"/>
  <c r="AN410" i="1"/>
  <c r="AM410" i="1"/>
  <c r="AL410" i="1"/>
  <c r="AK410" i="1"/>
  <c r="AJ410" i="1"/>
  <c r="AW410" i="1" s="1"/>
  <c r="AI410" i="1"/>
  <c r="AH410" i="1"/>
  <c r="AG410" i="1"/>
  <c r="AF410" i="1"/>
  <c r="AE410" i="1"/>
  <c r="AD410" i="1"/>
  <c r="AC410" i="1"/>
  <c r="AB410" i="1"/>
  <c r="AA410" i="1"/>
  <c r="Z410" i="1"/>
  <c r="Y410" i="1"/>
  <c r="X410" i="1"/>
  <c r="W410" i="1" s="1"/>
  <c r="V410" i="1" s="1"/>
  <c r="U410" i="1"/>
  <c r="T410" i="1"/>
  <c r="S410" i="1"/>
  <c r="R410" i="1"/>
  <c r="Q410" i="1"/>
  <c r="P410" i="1"/>
  <c r="O410" i="1"/>
  <c r="L410" i="1" s="1"/>
  <c r="N410" i="1"/>
  <c r="M410" i="1"/>
  <c r="K410" i="1"/>
  <c r="J410" i="1"/>
  <c r="I410" i="1"/>
  <c r="H410" i="1"/>
  <c r="G410" i="1"/>
  <c r="AU409" i="1"/>
  <c r="AT409" i="1"/>
  <c r="AS409" i="1"/>
  <c r="AR409" i="1"/>
  <c r="AP409" i="1"/>
  <c r="AO409" i="1"/>
  <c r="AN409" i="1"/>
  <c r="AM409" i="1"/>
  <c r="AL409" i="1"/>
  <c r="AJ409" i="1" s="1"/>
  <c r="AK409" i="1"/>
  <c r="AI409" i="1"/>
  <c r="AH409" i="1"/>
  <c r="AF409" i="1" s="1"/>
  <c r="AG409" i="1"/>
  <c r="AE409" i="1"/>
  <c r="AD409" i="1"/>
  <c r="AC409" i="1"/>
  <c r="AB409" i="1"/>
  <c r="AA409" i="1"/>
  <c r="W409" i="1" s="1"/>
  <c r="V409" i="1" s="1"/>
  <c r="Z409" i="1"/>
  <c r="Y409" i="1"/>
  <c r="X409" i="1"/>
  <c r="U409" i="1"/>
  <c r="T409" i="1"/>
  <c r="S409" i="1"/>
  <c r="R409" i="1"/>
  <c r="Q409" i="1"/>
  <c r="O409" i="1"/>
  <c r="N409" i="1"/>
  <c r="M409" i="1"/>
  <c r="L409" i="1"/>
  <c r="K409" i="1"/>
  <c r="J409" i="1"/>
  <c r="G409" i="1" s="1"/>
  <c r="I409" i="1"/>
  <c r="H409" i="1"/>
  <c r="AU408" i="1"/>
  <c r="AT408" i="1"/>
  <c r="AS408" i="1"/>
  <c r="AQ408" i="1" s="1"/>
  <c r="AR408" i="1"/>
  <c r="AP408" i="1"/>
  <c r="AO408" i="1"/>
  <c r="AN408" i="1"/>
  <c r="AM408" i="1"/>
  <c r="AL408" i="1"/>
  <c r="AK408" i="1"/>
  <c r="AI408" i="1"/>
  <c r="AH408" i="1"/>
  <c r="AG408" i="1"/>
  <c r="AF408" i="1" s="1"/>
  <c r="AE408" i="1"/>
  <c r="AD408" i="1"/>
  <c r="AC408" i="1"/>
  <c r="AB408" i="1"/>
  <c r="AA408" i="1"/>
  <c r="Z408" i="1"/>
  <c r="Y408" i="1"/>
  <c r="X408" i="1"/>
  <c r="U408" i="1"/>
  <c r="T408" i="1"/>
  <c r="S408" i="1"/>
  <c r="R408" i="1"/>
  <c r="Q408" i="1"/>
  <c r="O408" i="1"/>
  <c r="N408" i="1"/>
  <c r="M408" i="1"/>
  <c r="L408" i="1" s="1"/>
  <c r="K408" i="1"/>
  <c r="J408" i="1"/>
  <c r="I408" i="1"/>
  <c r="H408" i="1"/>
  <c r="B408" i="1"/>
  <c r="B409" i="1" s="1"/>
  <c r="B410" i="1" s="1"/>
  <c r="B411" i="1" s="1"/>
  <c r="B412" i="1" s="1"/>
  <c r="B413" i="1" s="1"/>
  <c r="B414" i="1" s="1"/>
  <c r="B415" i="1" s="1"/>
  <c r="B416" i="1" s="1"/>
  <c r="AU407" i="1"/>
  <c r="AU417" i="1" s="1"/>
  <c r="AU419" i="1" s="1"/>
  <c r="AU420" i="1" s="1"/>
  <c r="AT407" i="1"/>
  <c r="AS407" i="1"/>
  <c r="AR407" i="1"/>
  <c r="AQ407" i="1"/>
  <c r="AP407" i="1"/>
  <c r="AO407" i="1"/>
  <c r="AN407" i="1"/>
  <c r="AN417" i="1" s="1"/>
  <c r="AN419" i="1" s="1"/>
  <c r="AN420" i="1" s="1"/>
  <c r="AM407" i="1"/>
  <c r="AM417" i="1" s="1"/>
  <c r="AM419" i="1" s="1"/>
  <c r="AM420" i="1" s="1"/>
  <c r="AL407" i="1"/>
  <c r="AK407" i="1"/>
  <c r="AI407" i="1"/>
  <c r="AI417" i="1" s="1"/>
  <c r="AI419" i="1" s="1"/>
  <c r="AI420" i="1" s="1"/>
  <c r="AH407" i="1"/>
  <c r="AH417" i="1" s="1"/>
  <c r="AH419" i="1" s="1"/>
  <c r="AH420" i="1" s="1"/>
  <c r="AG407" i="1"/>
  <c r="AE407" i="1"/>
  <c r="AE417" i="1" s="1"/>
  <c r="AD407" i="1"/>
  <c r="AC407" i="1"/>
  <c r="AB407" i="1"/>
  <c r="AB417" i="1" s="1"/>
  <c r="AB419" i="1" s="1"/>
  <c r="AB420" i="1" s="1"/>
  <c r="AA407" i="1"/>
  <c r="AA417" i="1" s="1"/>
  <c r="AA419" i="1" s="1"/>
  <c r="AA420" i="1" s="1"/>
  <c r="Z407" i="1"/>
  <c r="Z417" i="1" s="1"/>
  <c r="Z419" i="1" s="1"/>
  <c r="Z420" i="1" s="1"/>
  <c r="Y407" i="1"/>
  <c r="Y417" i="1" s="1"/>
  <c r="Y419" i="1" s="1"/>
  <c r="Y420" i="1" s="1"/>
  <c r="X407" i="1"/>
  <c r="U407" i="1"/>
  <c r="T407" i="1"/>
  <c r="T417" i="1" s="1"/>
  <c r="T419" i="1" s="1"/>
  <c r="T420" i="1" s="1"/>
  <c r="S407" i="1"/>
  <c r="S417" i="1" s="1"/>
  <c r="S419" i="1" s="1"/>
  <c r="S420" i="1" s="1"/>
  <c r="R407" i="1"/>
  <c r="Q407" i="1"/>
  <c r="O407" i="1"/>
  <c r="O417" i="1" s="1"/>
  <c r="O419" i="1" s="1"/>
  <c r="O420" i="1" s="1"/>
  <c r="N407" i="1"/>
  <c r="M407" i="1"/>
  <c r="L407" i="1" s="1"/>
  <c r="K407" i="1"/>
  <c r="K417" i="1" s="1"/>
  <c r="K419" i="1" s="1"/>
  <c r="J407" i="1"/>
  <c r="I407" i="1"/>
  <c r="I417" i="1" s="1"/>
  <c r="I419" i="1" s="1"/>
  <c r="I420" i="1" s="1"/>
  <c r="H407" i="1"/>
  <c r="H417" i="1" s="1"/>
  <c r="AU406" i="1"/>
  <c r="AT406" i="1"/>
  <c r="AS406" i="1"/>
  <c r="AR406" i="1"/>
  <c r="AQ406" i="1"/>
  <c r="AP406" i="1"/>
  <c r="AO406" i="1"/>
  <c r="AN406" i="1"/>
  <c r="AM406" i="1"/>
  <c r="AL406" i="1"/>
  <c r="AK406" i="1"/>
  <c r="AJ406" i="1" s="1"/>
  <c r="AW406" i="1" s="1"/>
  <c r="AI406" i="1"/>
  <c r="AH406" i="1"/>
  <c r="AF406" i="1" s="1"/>
  <c r="AG406" i="1"/>
  <c r="AE406" i="1"/>
  <c r="AD406" i="1"/>
  <c r="AC406" i="1"/>
  <c r="AB406" i="1"/>
  <c r="AA406" i="1"/>
  <c r="Z406" i="1"/>
  <c r="Y406" i="1"/>
  <c r="X406" i="1"/>
  <c r="W406" i="1" s="1"/>
  <c r="U406" i="1"/>
  <c r="T406" i="1"/>
  <c r="S406" i="1"/>
  <c r="R406" i="1"/>
  <c r="P406" i="1" s="1"/>
  <c r="Q406" i="1"/>
  <c r="O406" i="1"/>
  <c r="N406" i="1"/>
  <c r="M406" i="1"/>
  <c r="L406" i="1" s="1"/>
  <c r="K406" i="1"/>
  <c r="J406" i="1"/>
  <c r="I406" i="1"/>
  <c r="G406" i="1" s="1"/>
  <c r="H406" i="1"/>
  <c r="AO403" i="1"/>
  <c r="AK403" i="1"/>
  <c r="AI403" i="1"/>
  <c r="AG403" i="1"/>
  <c r="AC403" i="1"/>
  <c r="AB403" i="1"/>
  <c r="AA403" i="1"/>
  <c r="Y403" i="1"/>
  <c r="U403" i="1"/>
  <c r="T403" i="1"/>
  <c r="S403" i="1"/>
  <c r="Q403" i="1"/>
  <c r="M403" i="1"/>
  <c r="K403" i="1"/>
  <c r="I403" i="1"/>
  <c r="J402" i="1"/>
  <c r="J404" i="1" s="1"/>
  <c r="J405" i="1" s="1"/>
  <c r="AU401" i="1"/>
  <c r="AT401" i="1"/>
  <c r="AS401" i="1"/>
  <c r="AQ401" i="1" s="1"/>
  <c r="AR401" i="1"/>
  <c r="AP401" i="1"/>
  <c r="AO401" i="1"/>
  <c r="AN401" i="1"/>
  <c r="AM401" i="1"/>
  <c r="AL401" i="1"/>
  <c r="AK401" i="1"/>
  <c r="AI401" i="1"/>
  <c r="AF401" i="1" s="1"/>
  <c r="AH401" i="1"/>
  <c r="AG401" i="1"/>
  <c r="AE401" i="1"/>
  <c r="AD401" i="1"/>
  <c r="AC401" i="1"/>
  <c r="AB401" i="1"/>
  <c r="AA401" i="1"/>
  <c r="Z401" i="1"/>
  <c r="Y401" i="1"/>
  <c r="X401" i="1"/>
  <c r="W401" i="1"/>
  <c r="V401" i="1" s="1"/>
  <c r="U401" i="1"/>
  <c r="T401" i="1"/>
  <c r="S401" i="1"/>
  <c r="P401" i="1" s="1"/>
  <c r="R401" i="1"/>
  <c r="Q401" i="1"/>
  <c r="O401" i="1"/>
  <c r="N401" i="1"/>
  <c r="M401" i="1"/>
  <c r="K401" i="1"/>
  <c r="J401" i="1"/>
  <c r="I401" i="1"/>
  <c r="H401" i="1"/>
  <c r="G401" i="1"/>
  <c r="AU400" i="1"/>
  <c r="AU403" i="1" s="1"/>
  <c r="AT400" i="1"/>
  <c r="AT403" i="1" s="1"/>
  <c r="AS400" i="1"/>
  <c r="AS403" i="1" s="1"/>
  <c r="AR400" i="1"/>
  <c r="AR403" i="1" s="1"/>
  <c r="AP400" i="1"/>
  <c r="AP403" i="1" s="1"/>
  <c r="AO400" i="1"/>
  <c r="AN400" i="1"/>
  <c r="AN403" i="1" s="1"/>
  <c r="AM400" i="1"/>
  <c r="AL400" i="1"/>
  <c r="AL403" i="1" s="1"/>
  <c r="AK400" i="1"/>
  <c r="AJ400" i="1" s="1"/>
  <c r="AI400" i="1"/>
  <c r="AH400" i="1"/>
  <c r="AH403" i="1" s="1"/>
  <c r="AG400" i="1"/>
  <c r="AE400" i="1"/>
  <c r="AD400" i="1"/>
  <c r="AD403" i="1" s="1"/>
  <c r="AC400" i="1"/>
  <c r="AB400" i="1"/>
  <c r="AA400" i="1"/>
  <c r="Z400" i="1"/>
  <c r="Z403" i="1" s="1"/>
  <c r="Y400" i="1"/>
  <c r="X400" i="1"/>
  <c r="X403" i="1" s="1"/>
  <c r="U400" i="1"/>
  <c r="T400" i="1"/>
  <c r="S400" i="1"/>
  <c r="R400" i="1"/>
  <c r="R403" i="1" s="1"/>
  <c r="Q400" i="1"/>
  <c r="O400" i="1"/>
  <c r="O403" i="1" s="1"/>
  <c r="N400" i="1"/>
  <c r="N403" i="1" s="1"/>
  <c r="M400" i="1"/>
  <c r="K400" i="1"/>
  <c r="J400" i="1"/>
  <c r="J403" i="1" s="1"/>
  <c r="I400" i="1"/>
  <c r="H400" i="1"/>
  <c r="H403" i="1" s="1"/>
  <c r="AU399" i="1"/>
  <c r="AT399" i="1"/>
  <c r="AS399" i="1"/>
  <c r="AR399" i="1"/>
  <c r="AQ399" i="1" s="1"/>
  <c r="AP399" i="1"/>
  <c r="AO399" i="1"/>
  <c r="AN399" i="1"/>
  <c r="AM399" i="1"/>
  <c r="AL399" i="1"/>
  <c r="AK399" i="1"/>
  <c r="AJ399" i="1" s="1"/>
  <c r="AW399" i="1" s="1"/>
  <c r="AI399" i="1"/>
  <c r="AH399" i="1"/>
  <c r="AG399" i="1"/>
  <c r="AF399" i="1" s="1"/>
  <c r="AE399" i="1"/>
  <c r="AD399" i="1"/>
  <c r="AC399" i="1"/>
  <c r="AB399" i="1"/>
  <c r="AA399" i="1"/>
  <c r="Z399" i="1"/>
  <c r="Y399" i="1"/>
  <c r="X399" i="1"/>
  <c r="U399" i="1"/>
  <c r="T399" i="1"/>
  <c r="S399" i="1"/>
  <c r="R399" i="1"/>
  <c r="Q399" i="1"/>
  <c r="P399" i="1" s="1"/>
  <c r="O399" i="1"/>
  <c r="N399" i="1"/>
  <c r="M399" i="1"/>
  <c r="L399" i="1" s="1"/>
  <c r="K399" i="1"/>
  <c r="J399" i="1"/>
  <c r="I399" i="1"/>
  <c r="G399" i="1" s="1"/>
  <c r="H399" i="1"/>
  <c r="B399" i="1"/>
  <c r="B400" i="1" s="1"/>
  <c r="B401" i="1" s="1"/>
  <c r="AU398" i="1"/>
  <c r="AT398" i="1"/>
  <c r="AS398" i="1"/>
  <c r="AR398" i="1"/>
  <c r="AQ398" i="1" s="1"/>
  <c r="AP398" i="1"/>
  <c r="AO398" i="1"/>
  <c r="AN398" i="1"/>
  <c r="AM398" i="1"/>
  <c r="AL398" i="1"/>
  <c r="AK398" i="1"/>
  <c r="AJ398" i="1"/>
  <c r="AI398" i="1"/>
  <c r="AH398" i="1"/>
  <c r="AF398" i="1" s="1"/>
  <c r="AG398" i="1"/>
  <c r="AE398" i="1"/>
  <c r="AD398" i="1"/>
  <c r="AC398" i="1"/>
  <c r="AB398" i="1"/>
  <c r="AA398" i="1"/>
  <c r="Z398" i="1"/>
  <c r="Y398" i="1"/>
  <c r="X398" i="1"/>
  <c r="W398" i="1" s="1"/>
  <c r="U398" i="1"/>
  <c r="T398" i="1"/>
  <c r="S398" i="1"/>
  <c r="R398" i="1"/>
  <c r="Q398" i="1"/>
  <c r="O398" i="1"/>
  <c r="N398" i="1"/>
  <c r="M398" i="1"/>
  <c r="L398" i="1"/>
  <c r="K398" i="1"/>
  <c r="J398" i="1"/>
  <c r="I398" i="1"/>
  <c r="H398" i="1"/>
  <c r="AU397" i="1"/>
  <c r="AT397" i="1"/>
  <c r="AS397" i="1"/>
  <c r="AR397" i="1"/>
  <c r="AQ397" i="1"/>
  <c r="AP397" i="1"/>
  <c r="AO397" i="1"/>
  <c r="AN397" i="1"/>
  <c r="AM397" i="1"/>
  <c r="AJ397" i="1" s="1"/>
  <c r="AW397" i="1" s="1"/>
  <c r="AL397" i="1"/>
  <c r="AK397" i="1"/>
  <c r="AI397" i="1"/>
  <c r="AH397" i="1"/>
  <c r="AG397" i="1"/>
  <c r="AE397" i="1"/>
  <c r="AD397" i="1"/>
  <c r="AC397" i="1"/>
  <c r="AB397" i="1"/>
  <c r="AA397" i="1"/>
  <c r="Z397" i="1"/>
  <c r="Y397" i="1"/>
  <c r="X397" i="1"/>
  <c r="U397" i="1"/>
  <c r="T397" i="1"/>
  <c r="S397" i="1"/>
  <c r="R397" i="1"/>
  <c r="Q397" i="1"/>
  <c r="P397" i="1" s="1"/>
  <c r="O397" i="1"/>
  <c r="L397" i="1" s="1"/>
  <c r="N397" i="1"/>
  <c r="M397" i="1"/>
  <c r="K397" i="1"/>
  <c r="J397" i="1"/>
  <c r="I397" i="1"/>
  <c r="H397" i="1"/>
  <c r="AU396" i="1"/>
  <c r="AT396" i="1"/>
  <c r="AQ396" i="1" s="1"/>
  <c r="AS396" i="1"/>
  <c r="AR396" i="1"/>
  <c r="AP396" i="1"/>
  <c r="AO396" i="1"/>
  <c r="AN396" i="1"/>
  <c r="AM396" i="1"/>
  <c r="AL396" i="1"/>
  <c r="AK396" i="1"/>
  <c r="AI396" i="1"/>
  <c r="AH396" i="1"/>
  <c r="AG396" i="1"/>
  <c r="AE396" i="1"/>
  <c r="AD396" i="1"/>
  <c r="AC396" i="1"/>
  <c r="AB396" i="1"/>
  <c r="AA396" i="1"/>
  <c r="Z396" i="1"/>
  <c r="Y396" i="1"/>
  <c r="X396" i="1"/>
  <c r="U396" i="1"/>
  <c r="T396" i="1"/>
  <c r="S396" i="1"/>
  <c r="R396" i="1"/>
  <c r="Q396" i="1"/>
  <c r="O396" i="1"/>
  <c r="N396" i="1"/>
  <c r="L396" i="1" s="1"/>
  <c r="M396" i="1"/>
  <c r="K396" i="1"/>
  <c r="J396" i="1"/>
  <c r="I396" i="1"/>
  <c r="H396" i="1"/>
  <c r="AU395" i="1"/>
  <c r="AT395" i="1"/>
  <c r="AS395" i="1"/>
  <c r="AQ395" i="1" s="1"/>
  <c r="AR395" i="1"/>
  <c r="AP395" i="1"/>
  <c r="AO395" i="1"/>
  <c r="AN395" i="1"/>
  <c r="AM395" i="1"/>
  <c r="AL395" i="1"/>
  <c r="AK395" i="1"/>
  <c r="AJ395" i="1" s="1"/>
  <c r="AW395" i="1" s="1"/>
  <c r="AI395" i="1"/>
  <c r="AH395" i="1"/>
  <c r="AG395" i="1"/>
  <c r="AF395" i="1"/>
  <c r="AE395" i="1"/>
  <c r="AD395" i="1"/>
  <c r="AC395" i="1"/>
  <c r="AB395" i="1"/>
  <c r="AA395" i="1"/>
  <c r="Z395" i="1"/>
  <c r="Y395" i="1"/>
  <c r="X395" i="1"/>
  <c r="W395" i="1" s="1"/>
  <c r="V395" i="1" s="1"/>
  <c r="U395" i="1"/>
  <c r="T395" i="1"/>
  <c r="S395" i="1"/>
  <c r="R395" i="1"/>
  <c r="Q395" i="1"/>
  <c r="P395" i="1"/>
  <c r="O395" i="1"/>
  <c r="N395" i="1"/>
  <c r="M395" i="1"/>
  <c r="L395" i="1" s="1"/>
  <c r="K395" i="1"/>
  <c r="J395" i="1"/>
  <c r="I395" i="1"/>
  <c r="H395" i="1"/>
  <c r="G395" i="1" s="1"/>
  <c r="AU394" i="1"/>
  <c r="AT394" i="1"/>
  <c r="AS394" i="1"/>
  <c r="AR394" i="1"/>
  <c r="AQ394" i="1" s="1"/>
  <c r="AP394" i="1"/>
  <c r="AO394" i="1"/>
  <c r="AN394" i="1"/>
  <c r="AM394" i="1"/>
  <c r="AL394" i="1"/>
  <c r="AK394" i="1"/>
  <c r="AI394" i="1"/>
  <c r="AH394" i="1"/>
  <c r="AG394" i="1"/>
  <c r="AF394" i="1"/>
  <c r="AE394" i="1"/>
  <c r="AD394" i="1"/>
  <c r="AC394" i="1"/>
  <c r="AB394" i="1"/>
  <c r="AA394" i="1"/>
  <c r="Z394" i="1"/>
  <c r="Y394" i="1"/>
  <c r="X394" i="1"/>
  <c r="W394" i="1"/>
  <c r="V394" i="1" s="1"/>
  <c r="U394" i="1"/>
  <c r="T394" i="1"/>
  <c r="S394" i="1"/>
  <c r="R394" i="1"/>
  <c r="Q394" i="1"/>
  <c r="P394" i="1"/>
  <c r="O394" i="1"/>
  <c r="N394" i="1"/>
  <c r="L394" i="1" s="1"/>
  <c r="M394" i="1"/>
  <c r="K394" i="1"/>
  <c r="J394" i="1"/>
  <c r="I394" i="1"/>
  <c r="H394" i="1"/>
  <c r="G394" i="1" s="1"/>
  <c r="F394" i="1" s="1"/>
  <c r="AV394" i="1" s="1"/>
  <c r="AU393" i="1"/>
  <c r="AT393" i="1"/>
  <c r="AS393" i="1"/>
  <c r="AQ393" i="1" s="1"/>
  <c r="AR393" i="1"/>
  <c r="AP393" i="1"/>
  <c r="AO393" i="1"/>
  <c r="AN393" i="1"/>
  <c r="AM393" i="1"/>
  <c r="AL393" i="1"/>
  <c r="AK393" i="1"/>
  <c r="AJ393" i="1" s="1"/>
  <c r="AI393" i="1"/>
  <c r="AF393" i="1" s="1"/>
  <c r="AH393" i="1"/>
  <c r="AG393" i="1"/>
  <c r="AE393" i="1"/>
  <c r="AD393" i="1"/>
  <c r="W393" i="1" s="1"/>
  <c r="AC393" i="1"/>
  <c r="AB393" i="1"/>
  <c r="AA393" i="1"/>
  <c r="Z393" i="1"/>
  <c r="Y393" i="1"/>
  <c r="X393" i="1"/>
  <c r="U393" i="1"/>
  <c r="T393" i="1"/>
  <c r="S393" i="1"/>
  <c r="P393" i="1" s="1"/>
  <c r="R393" i="1"/>
  <c r="Q393" i="1"/>
  <c r="O393" i="1"/>
  <c r="N393" i="1"/>
  <c r="M393" i="1"/>
  <c r="L393" i="1" s="1"/>
  <c r="F393" i="1" s="1"/>
  <c r="K393" i="1"/>
  <c r="J393" i="1"/>
  <c r="I393" i="1"/>
  <c r="H393" i="1"/>
  <c r="G393" i="1"/>
  <c r="AU392" i="1"/>
  <c r="AT392" i="1"/>
  <c r="AS392" i="1"/>
  <c r="AR392" i="1"/>
  <c r="AP392" i="1"/>
  <c r="AO392" i="1"/>
  <c r="AN392" i="1"/>
  <c r="AM392" i="1"/>
  <c r="AL392" i="1"/>
  <c r="AK392" i="1"/>
  <c r="AJ392" i="1" s="1"/>
  <c r="AI392" i="1"/>
  <c r="AH392" i="1"/>
  <c r="AF392" i="1" s="1"/>
  <c r="AG392" i="1"/>
  <c r="AE392" i="1"/>
  <c r="AD392" i="1"/>
  <c r="AC392" i="1"/>
  <c r="AB392" i="1"/>
  <c r="AA392" i="1"/>
  <c r="Z392" i="1"/>
  <c r="W392" i="1" s="1"/>
  <c r="Y392" i="1"/>
  <c r="X392" i="1"/>
  <c r="V392" i="1"/>
  <c r="U392" i="1"/>
  <c r="T392" i="1"/>
  <c r="S392" i="1"/>
  <c r="R392" i="1"/>
  <c r="P392" i="1" s="1"/>
  <c r="Q392" i="1"/>
  <c r="O392" i="1"/>
  <c r="N392" i="1"/>
  <c r="M392" i="1"/>
  <c r="L392" i="1" s="1"/>
  <c r="F392" i="1" s="1"/>
  <c r="AV392" i="1" s="1"/>
  <c r="K392" i="1"/>
  <c r="J392" i="1"/>
  <c r="G392" i="1" s="1"/>
  <c r="I392" i="1"/>
  <c r="H392" i="1"/>
  <c r="B392" i="1"/>
  <c r="B393" i="1" s="1"/>
  <c r="B394" i="1" s="1"/>
  <c r="B395" i="1" s="1"/>
  <c r="B396" i="1" s="1"/>
  <c r="B397" i="1" s="1"/>
  <c r="B398" i="1" s="1"/>
  <c r="AU391" i="1"/>
  <c r="AT391" i="1"/>
  <c r="AS391" i="1"/>
  <c r="AR391" i="1"/>
  <c r="AP391" i="1"/>
  <c r="AO391" i="1"/>
  <c r="AN391" i="1"/>
  <c r="AM391" i="1"/>
  <c r="AL391" i="1"/>
  <c r="AK391" i="1"/>
  <c r="AJ391" i="1" s="1"/>
  <c r="AI391" i="1"/>
  <c r="AH391" i="1"/>
  <c r="AG391" i="1"/>
  <c r="AF391" i="1" s="1"/>
  <c r="AE391" i="1"/>
  <c r="AD391" i="1"/>
  <c r="AC391" i="1"/>
  <c r="AB391" i="1"/>
  <c r="AA391" i="1"/>
  <c r="Z391" i="1"/>
  <c r="Y391" i="1"/>
  <c r="X391" i="1"/>
  <c r="U391" i="1"/>
  <c r="T391" i="1"/>
  <c r="S391" i="1"/>
  <c r="R391" i="1"/>
  <c r="Q391" i="1"/>
  <c r="O391" i="1"/>
  <c r="N391" i="1"/>
  <c r="M391" i="1"/>
  <c r="L391" i="1" s="1"/>
  <c r="K391" i="1"/>
  <c r="J391" i="1"/>
  <c r="I391" i="1"/>
  <c r="G391" i="1" s="1"/>
  <c r="H391" i="1"/>
  <c r="B391" i="1"/>
  <c r="AU390" i="1"/>
  <c r="AT390" i="1"/>
  <c r="AS390" i="1"/>
  <c r="AR390" i="1"/>
  <c r="AQ390" i="1"/>
  <c r="AP390" i="1"/>
  <c r="AO390" i="1"/>
  <c r="AN390" i="1"/>
  <c r="AM390" i="1"/>
  <c r="AL390" i="1"/>
  <c r="AK390" i="1"/>
  <c r="AJ390" i="1"/>
  <c r="AI390" i="1"/>
  <c r="AH390" i="1"/>
  <c r="AG390" i="1"/>
  <c r="AE390" i="1"/>
  <c r="AD390" i="1"/>
  <c r="AC390" i="1"/>
  <c r="AB390" i="1"/>
  <c r="AA390" i="1"/>
  <c r="Z390" i="1"/>
  <c r="Y390" i="1"/>
  <c r="X390" i="1"/>
  <c r="U390" i="1"/>
  <c r="T390" i="1"/>
  <c r="S390" i="1"/>
  <c r="R390" i="1"/>
  <c r="Q390" i="1"/>
  <c r="O390" i="1"/>
  <c r="N390" i="1"/>
  <c r="M390" i="1"/>
  <c r="L390" i="1"/>
  <c r="K390" i="1"/>
  <c r="J390" i="1"/>
  <c r="I390" i="1"/>
  <c r="H390" i="1"/>
  <c r="B390" i="1"/>
  <c r="AU389" i="1"/>
  <c r="AU402" i="1" s="1"/>
  <c r="AU404" i="1" s="1"/>
  <c r="AU405" i="1" s="1"/>
  <c r="AT389" i="1"/>
  <c r="AS389" i="1"/>
  <c r="AS402" i="1" s="1"/>
  <c r="AS404" i="1" s="1"/>
  <c r="AS405" i="1" s="1"/>
  <c r="AR389" i="1"/>
  <c r="AR402" i="1" s="1"/>
  <c r="AR404" i="1" s="1"/>
  <c r="AR405" i="1" s="1"/>
  <c r="AQ389" i="1"/>
  <c r="AP389" i="1"/>
  <c r="AP402" i="1" s="1"/>
  <c r="AP404" i="1" s="1"/>
  <c r="AP405" i="1" s="1"/>
  <c r="AO389" i="1"/>
  <c r="AN389" i="1"/>
  <c r="AM389" i="1"/>
  <c r="AL389" i="1"/>
  <c r="AL402" i="1" s="1"/>
  <c r="AL404" i="1" s="1"/>
  <c r="AL405" i="1" s="1"/>
  <c r="AK389" i="1"/>
  <c r="AI389" i="1"/>
  <c r="AH389" i="1"/>
  <c r="AH402" i="1" s="1"/>
  <c r="AH404" i="1" s="1"/>
  <c r="AH405" i="1" s="1"/>
  <c r="AG389" i="1"/>
  <c r="AE389" i="1"/>
  <c r="AD389" i="1"/>
  <c r="AC389" i="1"/>
  <c r="AC402" i="1" s="1"/>
  <c r="AB389" i="1"/>
  <c r="AA389" i="1"/>
  <c r="Z389" i="1"/>
  <c r="Z402" i="1" s="1"/>
  <c r="Z404" i="1" s="1"/>
  <c r="Z405" i="1" s="1"/>
  <c r="Y389" i="1"/>
  <c r="X389" i="1"/>
  <c r="X402" i="1" s="1"/>
  <c r="U389" i="1"/>
  <c r="T389" i="1"/>
  <c r="S389" i="1"/>
  <c r="S402" i="1" s="1"/>
  <c r="S404" i="1" s="1"/>
  <c r="S405" i="1" s="1"/>
  <c r="R389" i="1"/>
  <c r="R402" i="1" s="1"/>
  <c r="R404" i="1" s="1"/>
  <c r="R405" i="1" s="1"/>
  <c r="Q389" i="1"/>
  <c r="O389" i="1"/>
  <c r="O402" i="1" s="1"/>
  <c r="O404" i="1" s="1"/>
  <c r="O405" i="1" s="1"/>
  <c r="N389" i="1"/>
  <c r="N402" i="1" s="1"/>
  <c r="M389" i="1"/>
  <c r="L389" i="1"/>
  <c r="K389" i="1"/>
  <c r="J389" i="1"/>
  <c r="I389" i="1"/>
  <c r="H389" i="1"/>
  <c r="AW388" i="1"/>
  <c r="AQ388" i="1"/>
  <c r="AJ388" i="1"/>
  <c r="AF388" i="1"/>
  <c r="V388" i="1" s="1"/>
  <c r="W388" i="1"/>
  <c r="P388" i="1"/>
  <c r="L388" i="1"/>
  <c r="G388" i="1"/>
  <c r="F388" i="1"/>
  <c r="AV388" i="1" s="1"/>
  <c r="AC387" i="1"/>
  <c r="AB387" i="1"/>
  <c r="AN386" i="1"/>
  <c r="AN387" i="1" s="1"/>
  <c r="AU385" i="1"/>
  <c r="AT385" i="1"/>
  <c r="AS385" i="1"/>
  <c r="AR385" i="1"/>
  <c r="AP385" i="1"/>
  <c r="AO385" i="1"/>
  <c r="AN385" i="1"/>
  <c r="AM385" i="1"/>
  <c r="AL385" i="1"/>
  <c r="AK385" i="1"/>
  <c r="AI385" i="1"/>
  <c r="AH385" i="1"/>
  <c r="AG385" i="1"/>
  <c r="AF385" i="1"/>
  <c r="AE385" i="1"/>
  <c r="AD385" i="1"/>
  <c r="AC385" i="1"/>
  <c r="AB385" i="1"/>
  <c r="AA385" i="1"/>
  <c r="Z385" i="1"/>
  <c r="Y385" i="1"/>
  <c r="X385" i="1"/>
  <c r="W385" i="1"/>
  <c r="U385" i="1"/>
  <c r="T385" i="1"/>
  <c r="S385" i="1"/>
  <c r="R385" i="1"/>
  <c r="Q385" i="1"/>
  <c r="O385" i="1"/>
  <c r="N385" i="1"/>
  <c r="M385" i="1"/>
  <c r="K385" i="1"/>
  <c r="J385" i="1"/>
  <c r="I385" i="1"/>
  <c r="H385" i="1"/>
  <c r="AR384" i="1"/>
  <c r="AR386" i="1" s="1"/>
  <c r="AR387" i="1" s="1"/>
  <c r="AI384" i="1"/>
  <c r="AI386" i="1" s="1"/>
  <c r="AI387" i="1" s="1"/>
  <c r="AB384" i="1"/>
  <c r="AB386" i="1" s="1"/>
  <c r="T384" i="1"/>
  <c r="T386" i="1" s="1"/>
  <c r="T387" i="1" s="1"/>
  <c r="R384" i="1"/>
  <c r="R386" i="1" s="1"/>
  <c r="R387" i="1" s="1"/>
  <c r="AW383" i="1"/>
  <c r="AQ383" i="1"/>
  <c r="AQ385" i="1" s="1"/>
  <c r="AJ383" i="1"/>
  <c r="AJ385" i="1" s="1"/>
  <c r="AF383" i="1"/>
  <c r="V383" i="1" s="1"/>
  <c r="V385" i="1" s="1"/>
  <c r="W383" i="1"/>
  <c r="P383" i="1"/>
  <c r="P385" i="1" s="1"/>
  <c r="L383" i="1"/>
  <c r="L385" i="1" s="1"/>
  <c r="G383" i="1"/>
  <c r="AQ382" i="1"/>
  <c r="AJ382" i="1"/>
  <c r="AF382" i="1"/>
  <c r="V382" i="1" s="1"/>
  <c r="W382" i="1"/>
  <c r="P382" i="1"/>
  <c r="L382" i="1"/>
  <c r="G382" i="1"/>
  <c r="F382" i="1"/>
  <c r="AQ381" i="1"/>
  <c r="AJ381" i="1"/>
  <c r="AW381" i="1" s="1"/>
  <c r="AF381" i="1"/>
  <c r="W381" i="1"/>
  <c r="V381" i="1"/>
  <c r="P381" i="1"/>
  <c r="L381" i="1"/>
  <c r="F381" i="1" s="1"/>
  <c r="G381" i="1"/>
  <c r="AW380" i="1"/>
  <c r="AQ380" i="1"/>
  <c r="AJ380" i="1"/>
  <c r="AF380" i="1"/>
  <c r="W380" i="1"/>
  <c r="V380" i="1"/>
  <c r="P380" i="1"/>
  <c r="L380" i="1"/>
  <c r="G380" i="1"/>
  <c r="AW379" i="1"/>
  <c r="AQ379" i="1"/>
  <c r="AJ379" i="1"/>
  <c r="AF379" i="1"/>
  <c r="V379" i="1" s="1"/>
  <c r="W379" i="1"/>
  <c r="P379" i="1"/>
  <c r="L379" i="1"/>
  <c r="G379" i="1"/>
  <c r="F379" i="1"/>
  <c r="AV379" i="1" s="1"/>
  <c r="AQ378" i="1"/>
  <c r="AJ378" i="1"/>
  <c r="AF378" i="1"/>
  <c r="V378" i="1" s="1"/>
  <c r="W378" i="1"/>
  <c r="P378" i="1"/>
  <c r="L378" i="1"/>
  <c r="G378" i="1"/>
  <c r="F378" i="1"/>
  <c r="AV378" i="1" s="1"/>
  <c r="AQ377" i="1"/>
  <c r="AJ377" i="1"/>
  <c r="AW377" i="1" s="1"/>
  <c r="AF377" i="1"/>
  <c r="W377" i="1"/>
  <c r="V377" i="1"/>
  <c r="P377" i="1"/>
  <c r="L377" i="1"/>
  <c r="F377" i="1" s="1"/>
  <c r="G377" i="1"/>
  <c r="AU376" i="1"/>
  <c r="AT376" i="1"/>
  <c r="AS376" i="1"/>
  <c r="AR376" i="1"/>
  <c r="AQ376" i="1"/>
  <c r="AP376" i="1"/>
  <c r="AO376" i="1"/>
  <c r="AJ376" i="1" s="1"/>
  <c r="AW376" i="1" s="1"/>
  <c r="AN376" i="1"/>
  <c r="AM376" i="1"/>
  <c r="AL376" i="1"/>
  <c r="AK376" i="1"/>
  <c r="AI376" i="1"/>
  <c r="AH376" i="1"/>
  <c r="AG376" i="1"/>
  <c r="AE376" i="1"/>
  <c r="AD376" i="1"/>
  <c r="AC376" i="1"/>
  <c r="AB376" i="1"/>
  <c r="AA376" i="1"/>
  <c r="AA384" i="1" s="1"/>
  <c r="AA386" i="1" s="1"/>
  <c r="AA387" i="1" s="1"/>
  <c r="Z376" i="1"/>
  <c r="Y376" i="1"/>
  <c r="X376" i="1"/>
  <c r="U376" i="1"/>
  <c r="T376" i="1"/>
  <c r="S376" i="1"/>
  <c r="S384" i="1" s="1"/>
  <c r="S386" i="1" s="1"/>
  <c r="S387" i="1" s="1"/>
  <c r="R376" i="1"/>
  <c r="Q376" i="1"/>
  <c r="P376" i="1" s="1"/>
  <c r="O376" i="1"/>
  <c r="N376" i="1"/>
  <c r="M376" i="1"/>
  <c r="L376" i="1"/>
  <c r="K376" i="1"/>
  <c r="K384" i="1" s="1"/>
  <c r="K386" i="1" s="1"/>
  <c r="K387" i="1" s="1"/>
  <c r="J376" i="1"/>
  <c r="I376" i="1"/>
  <c r="G376" i="1" s="1"/>
  <c r="H376" i="1"/>
  <c r="AW375" i="1"/>
  <c r="AQ375" i="1"/>
  <c r="AJ375" i="1"/>
  <c r="AF375" i="1"/>
  <c r="W375" i="1"/>
  <c r="V375" i="1"/>
  <c r="P375" i="1"/>
  <c r="L375" i="1"/>
  <c r="G375" i="1"/>
  <c r="F375" i="1" s="1"/>
  <c r="AV375" i="1" s="1"/>
  <c r="AX375" i="1" s="1"/>
  <c r="AQ374" i="1"/>
  <c r="AJ374" i="1"/>
  <c r="AW374" i="1" s="1"/>
  <c r="AX374" i="1" s="1"/>
  <c r="AF374" i="1"/>
  <c r="W374" i="1"/>
  <c r="V374" i="1" s="1"/>
  <c r="P374" i="1"/>
  <c r="L374" i="1"/>
  <c r="F374" i="1" s="1"/>
  <c r="AV374" i="1" s="1"/>
  <c r="G374" i="1"/>
  <c r="B374" i="1"/>
  <c r="B375" i="1" s="1"/>
  <c r="B376" i="1" s="1"/>
  <c r="B377" i="1" s="1"/>
  <c r="B378" i="1" s="1"/>
  <c r="B379" i="1" s="1"/>
  <c r="B380" i="1" s="1"/>
  <c r="B381" i="1" s="1"/>
  <c r="B382" i="1" s="1"/>
  <c r="B383" i="1" s="1"/>
  <c r="AQ373" i="1"/>
  <c r="AJ373" i="1"/>
  <c r="AF373" i="1"/>
  <c r="W373" i="1"/>
  <c r="P373" i="1"/>
  <c r="O373" i="1"/>
  <c r="L373" i="1"/>
  <c r="G373" i="1"/>
  <c r="F373" i="1"/>
  <c r="B373" i="1"/>
  <c r="AQ372" i="1"/>
  <c r="AJ372" i="1"/>
  <c r="AW372" i="1" s="1"/>
  <c r="AF372" i="1"/>
  <c r="W372" i="1"/>
  <c r="V372" i="1"/>
  <c r="P372" i="1"/>
  <c r="L372" i="1"/>
  <c r="F372" i="1" s="1"/>
  <c r="G372" i="1"/>
  <c r="B372" i="1"/>
  <c r="AW371" i="1"/>
  <c r="AQ371" i="1"/>
  <c r="AJ371" i="1"/>
  <c r="AF371" i="1"/>
  <c r="W371" i="1"/>
  <c r="V371" i="1" s="1"/>
  <c r="P371" i="1"/>
  <c r="L371" i="1"/>
  <c r="G371" i="1"/>
  <c r="B371" i="1"/>
  <c r="AU370" i="1"/>
  <c r="AU384" i="1" s="1"/>
  <c r="AU386" i="1" s="1"/>
  <c r="AU387" i="1" s="1"/>
  <c r="AT370" i="1"/>
  <c r="AT384" i="1" s="1"/>
  <c r="AT386" i="1" s="1"/>
  <c r="AT387" i="1" s="1"/>
  <c r="AS370" i="1"/>
  <c r="AQ370" i="1" s="1"/>
  <c r="AR370" i="1"/>
  <c r="AP370" i="1"/>
  <c r="AP384" i="1" s="1"/>
  <c r="AP386" i="1" s="1"/>
  <c r="AP387" i="1" s="1"/>
  <c r="AO370" i="1"/>
  <c r="AO384" i="1" s="1"/>
  <c r="AO386" i="1" s="1"/>
  <c r="AO387" i="1" s="1"/>
  <c r="AN370" i="1"/>
  <c r="AN384" i="1" s="1"/>
  <c r="AM370" i="1"/>
  <c r="AM384" i="1" s="1"/>
  <c r="AM386" i="1" s="1"/>
  <c r="AM387" i="1" s="1"/>
  <c r="AL370" i="1"/>
  <c r="AL384" i="1" s="1"/>
  <c r="AL386" i="1" s="1"/>
  <c r="AL387" i="1" s="1"/>
  <c r="AK370" i="1"/>
  <c r="AI370" i="1"/>
  <c r="AH370" i="1"/>
  <c r="AH384" i="1" s="1"/>
  <c r="AH386" i="1" s="1"/>
  <c r="AH387" i="1" s="1"/>
  <c r="AG370" i="1"/>
  <c r="AG384" i="1" s="1"/>
  <c r="AG386" i="1" s="1"/>
  <c r="AG387" i="1" s="1"/>
  <c r="AF370" i="1"/>
  <c r="AE370" i="1"/>
  <c r="AE384" i="1" s="1"/>
  <c r="AD370" i="1"/>
  <c r="AD384" i="1" s="1"/>
  <c r="AD386" i="1" s="1"/>
  <c r="AD387" i="1" s="1"/>
  <c r="AC370" i="1"/>
  <c r="AC384" i="1" s="1"/>
  <c r="AC386" i="1" s="1"/>
  <c r="AB370" i="1"/>
  <c r="AA370" i="1"/>
  <c r="Z370" i="1"/>
  <c r="Z384" i="1" s="1"/>
  <c r="Z386" i="1" s="1"/>
  <c r="Z387" i="1" s="1"/>
  <c r="Y370" i="1"/>
  <c r="Y384" i="1" s="1"/>
  <c r="Y386" i="1" s="1"/>
  <c r="Y387" i="1" s="1"/>
  <c r="X370" i="1"/>
  <c r="U370" i="1"/>
  <c r="U384" i="1" s="1"/>
  <c r="U386" i="1" s="1"/>
  <c r="U387" i="1" s="1"/>
  <c r="T370" i="1"/>
  <c r="S370" i="1"/>
  <c r="R370" i="1"/>
  <c r="Q370" i="1"/>
  <c r="P370" i="1"/>
  <c r="O370" i="1"/>
  <c r="O384" i="1" s="1"/>
  <c r="O386" i="1" s="1"/>
  <c r="O387" i="1" s="1"/>
  <c r="N370" i="1"/>
  <c r="N384" i="1" s="1"/>
  <c r="M370" i="1"/>
  <c r="K370" i="1"/>
  <c r="J370" i="1"/>
  <c r="J384" i="1" s="1"/>
  <c r="J386" i="1" s="1"/>
  <c r="J387" i="1" s="1"/>
  <c r="I370" i="1"/>
  <c r="H370" i="1"/>
  <c r="H384" i="1" s="1"/>
  <c r="H386" i="1" s="1"/>
  <c r="H387" i="1" s="1"/>
  <c r="AQ369" i="1"/>
  <c r="AJ369" i="1"/>
  <c r="AF369" i="1"/>
  <c r="V369" i="1" s="1"/>
  <c r="W369" i="1"/>
  <c r="P369" i="1"/>
  <c r="L369" i="1"/>
  <c r="G369" i="1"/>
  <c r="F369" i="1" s="1"/>
  <c r="AV369" i="1" s="1"/>
  <c r="AU368" i="1"/>
  <c r="AP368" i="1"/>
  <c r="AI368" i="1"/>
  <c r="AE368" i="1"/>
  <c r="AB368" i="1"/>
  <c r="J368" i="1"/>
  <c r="AU367" i="1"/>
  <c r="AM367" i="1"/>
  <c r="AM368" i="1" s="1"/>
  <c r="AG367" i="1"/>
  <c r="AE367" i="1"/>
  <c r="AD367" i="1"/>
  <c r="AD368" i="1" s="1"/>
  <c r="Y367" i="1"/>
  <c r="Y368" i="1" s="1"/>
  <c r="O367" i="1"/>
  <c r="O368" i="1" s="1"/>
  <c r="N367" i="1"/>
  <c r="I367" i="1"/>
  <c r="I368" i="1" s="1"/>
  <c r="AU366" i="1"/>
  <c r="AT366" i="1"/>
  <c r="AS366" i="1"/>
  <c r="AS367" i="1" s="1"/>
  <c r="AS368" i="1" s="1"/>
  <c r="AR366" i="1"/>
  <c r="AR367" i="1" s="1"/>
  <c r="AR368" i="1" s="1"/>
  <c r="AQ366" i="1"/>
  <c r="AP366" i="1"/>
  <c r="AO366" i="1"/>
  <c r="AN366" i="1"/>
  <c r="AM366" i="1"/>
  <c r="AL366" i="1"/>
  <c r="AK366" i="1"/>
  <c r="AK367" i="1" s="1"/>
  <c r="AK368" i="1" s="1"/>
  <c r="AI366" i="1"/>
  <c r="AH366" i="1"/>
  <c r="AG366" i="1"/>
  <c r="AE366" i="1"/>
  <c r="AD366" i="1"/>
  <c r="AC366" i="1"/>
  <c r="AC367" i="1" s="1"/>
  <c r="AB366" i="1"/>
  <c r="AB367" i="1" s="1"/>
  <c r="AA366" i="1"/>
  <c r="Z366" i="1"/>
  <c r="Y366" i="1"/>
  <c r="X366" i="1"/>
  <c r="U366" i="1"/>
  <c r="T366" i="1"/>
  <c r="S366" i="1"/>
  <c r="R366" i="1"/>
  <c r="Q366" i="1"/>
  <c r="O366" i="1"/>
  <c r="N366" i="1"/>
  <c r="M366" i="1"/>
  <c r="M367" i="1" s="1"/>
  <c r="M368" i="1" s="1"/>
  <c r="K366" i="1"/>
  <c r="J366" i="1"/>
  <c r="I366" i="1"/>
  <c r="H366" i="1"/>
  <c r="AU365" i="1"/>
  <c r="AT365" i="1"/>
  <c r="AT367" i="1" s="1"/>
  <c r="AT368" i="1" s="1"/>
  <c r="AS365" i="1"/>
  <c r="AR365" i="1"/>
  <c r="AP365" i="1"/>
  <c r="AP367" i="1" s="1"/>
  <c r="AO365" i="1"/>
  <c r="AO367" i="1" s="1"/>
  <c r="AO368" i="1" s="1"/>
  <c r="AN365" i="1"/>
  <c r="AN367" i="1" s="1"/>
  <c r="AN368" i="1" s="1"/>
  <c r="AM365" i="1"/>
  <c r="AL365" i="1"/>
  <c r="AL367" i="1" s="1"/>
  <c r="AK365" i="1"/>
  <c r="AI365" i="1"/>
  <c r="AI367" i="1" s="1"/>
  <c r="AH365" i="1"/>
  <c r="AH367" i="1" s="1"/>
  <c r="AG365" i="1"/>
  <c r="AE365" i="1"/>
  <c r="AD365" i="1"/>
  <c r="AC365" i="1"/>
  <c r="AB365" i="1"/>
  <c r="AA365" i="1"/>
  <c r="Z365" i="1"/>
  <c r="Z367" i="1" s="1"/>
  <c r="Z368" i="1" s="1"/>
  <c r="Y365" i="1"/>
  <c r="X365" i="1"/>
  <c r="X367" i="1" s="1"/>
  <c r="X368" i="1" s="1"/>
  <c r="S365" i="1"/>
  <c r="R365" i="1"/>
  <c r="R367" i="1" s="1"/>
  <c r="R368" i="1" s="1"/>
  <c r="Q365" i="1"/>
  <c r="Q367" i="1" s="1"/>
  <c r="Q368" i="1" s="1"/>
  <c r="O365" i="1"/>
  <c r="N365" i="1"/>
  <c r="M365" i="1"/>
  <c r="K365" i="1"/>
  <c r="J365" i="1"/>
  <c r="J367" i="1" s="1"/>
  <c r="I365" i="1"/>
  <c r="H365" i="1"/>
  <c r="H367" i="1" s="1"/>
  <c r="H368" i="1" s="1"/>
  <c r="AQ364" i="1"/>
  <c r="AJ364" i="1"/>
  <c r="AW364" i="1" s="1"/>
  <c r="AF364" i="1"/>
  <c r="W364" i="1"/>
  <c r="V364" i="1"/>
  <c r="P364" i="1"/>
  <c r="L364" i="1"/>
  <c r="G364" i="1"/>
  <c r="G366" i="1" s="1"/>
  <c r="AQ363" i="1"/>
  <c r="AJ363" i="1"/>
  <c r="AW363" i="1" s="1"/>
  <c r="AF363" i="1"/>
  <c r="W363" i="1"/>
  <c r="W366" i="1" s="1"/>
  <c r="P363" i="1"/>
  <c r="P366" i="1" s="1"/>
  <c r="L363" i="1"/>
  <c r="F363" i="1" s="1"/>
  <c r="G363" i="1"/>
  <c r="AW362" i="1"/>
  <c r="AQ362" i="1"/>
  <c r="AJ362" i="1"/>
  <c r="AF362" i="1"/>
  <c r="W362" i="1"/>
  <c r="V362" i="1"/>
  <c r="P362" i="1"/>
  <c r="L362" i="1"/>
  <c r="F362" i="1" s="1"/>
  <c r="AV362" i="1" s="1"/>
  <c r="AX362" i="1" s="1"/>
  <c r="G362" i="1"/>
  <c r="AQ361" i="1"/>
  <c r="AW361" i="1" s="1"/>
  <c r="AX361" i="1" s="1"/>
  <c r="AJ361" i="1"/>
  <c r="AF361" i="1"/>
  <c r="V361" i="1" s="1"/>
  <c r="W361" i="1"/>
  <c r="P361" i="1"/>
  <c r="L361" i="1"/>
  <c r="F361" i="1" s="1"/>
  <c r="AV361" i="1" s="1"/>
  <c r="G361" i="1"/>
  <c r="AQ360" i="1"/>
  <c r="AJ360" i="1"/>
  <c r="AF360" i="1"/>
  <c r="W360" i="1"/>
  <c r="V360" i="1"/>
  <c r="U360" i="1"/>
  <c r="U365" i="1" s="1"/>
  <c r="U367" i="1" s="1"/>
  <c r="T360" i="1"/>
  <c r="T365" i="1" s="1"/>
  <c r="T367" i="1" s="1"/>
  <c r="T368" i="1" s="1"/>
  <c r="P360" i="1"/>
  <c r="L360" i="1"/>
  <c r="G360" i="1"/>
  <c r="F360" i="1" s="1"/>
  <c r="AV360" i="1" s="1"/>
  <c r="AQ359" i="1"/>
  <c r="AJ359" i="1"/>
  <c r="AW359" i="1" s="1"/>
  <c r="AF359" i="1"/>
  <c r="V359" i="1" s="1"/>
  <c r="W359" i="1"/>
  <c r="P359" i="1"/>
  <c r="L359" i="1"/>
  <c r="G359" i="1"/>
  <c r="F359" i="1"/>
  <c r="AW358" i="1"/>
  <c r="AQ358" i="1"/>
  <c r="AJ358" i="1"/>
  <c r="AF358" i="1"/>
  <c r="V358" i="1" s="1"/>
  <c r="W358" i="1"/>
  <c r="P358" i="1"/>
  <c r="L358" i="1"/>
  <c r="F358" i="1" s="1"/>
  <c r="G358" i="1"/>
  <c r="AQ357" i="1"/>
  <c r="AW357" i="1" s="1"/>
  <c r="AX357" i="1" s="1"/>
  <c r="AJ357" i="1"/>
  <c r="AF357" i="1"/>
  <c r="W357" i="1"/>
  <c r="V357" i="1" s="1"/>
  <c r="P357" i="1"/>
  <c r="L357" i="1"/>
  <c r="F357" i="1" s="1"/>
  <c r="AV357" i="1" s="1"/>
  <c r="G357" i="1"/>
  <c r="AW356" i="1"/>
  <c r="AX356" i="1" s="1"/>
  <c r="AQ356" i="1"/>
  <c r="AJ356" i="1"/>
  <c r="AF356" i="1"/>
  <c r="V356" i="1" s="1"/>
  <c r="W356" i="1"/>
  <c r="P356" i="1"/>
  <c r="L356" i="1"/>
  <c r="G356" i="1"/>
  <c r="F356" i="1" s="1"/>
  <c r="AV356" i="1" s="1"/>
  <c r="AQ355" i="1"/>
  <c r="AJ355" i="1"/>
  <c r="AF355" i="1"/>
  <c r="W355" i="1"/>
  <c r="V355" i="1"/>
  <c r="P355" i="1"/>
  <c r="L355" i="1"/>
  <c r="G355" i="1"/>
  <c r="F355" i="1"/>
  <c r="AV355" i="1" s="1"/>
  <c r="AW354" i="1"/>
  <c r="AQ354" i="1"/>
  <c r="AJ354" i="1"/>
  <c r="AF354" i="1"/>
  <c r="W354" i="1"/>
  <c r="V354" i="1"/>
  <c r="T354" i="1"/>
  <c r="P354" i="1"/>
  <c r="F354" i="1" s="1"/>
  <c r="AV354" i="1" s="1"/>
  <c r="L354" i="1"/>
  <c r="G354" i="1"/>
  <c r="AQ353" i="1"/>
  <c r="AJ353" i="1"/>
  <c r="AW353" i="1" s="1"/>
  <c r="AF353" i="1"/>
  <c r="W353" i="1"/>
  <c r="V353" i="1" s="1"/>
  <c r="P353" i="1"/>
  <c r="L353" i="1"/>
  <c r="G353" i="1"/>
  <c r="F353" i="1" s="1"/>
  <c r="AV353" i="1" s="1"/>
  <c r="AX353" i="1" s="1"/>
  <c r="AW352" i="1"/>
  <c r="AQ352" i="1"/>
  <c r="AJ352" i="1"/>
  <c r="AF352" i="1"/>
  <c r="W352" i="1"/>
  <c r="V352" i="1"/>
  <c r="P352" i="1"/>
  <c r="P365" i="1" s="1"/>
  <c r="P367" i="1" s="1"/>
  <c r="L352" i="1"/>
  <c r="G352" i="1"/>
  <c r="B352" i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AQ351" i="1"/>
  <c r="AQ365" i="1" s="1"/>
  <c r="AQ367" i="1" s="1"/>
  <c r="AQ368" i="1" s="1"/>
  <c r="AJ351" i="1"/>
  <c r="AF351" i="1"/>
  <c r="W351" i="1"/>
  <c r="P351" i="1"/>
  <c r="L351" i="1"/>
  <c r="G351" i="1"/>
  <c r="F351" i="1"/>
  <c r="AU350" i="1"/>
  <c r="AT350" i="1"/>
  <c r="AS350" i="1"/>
  <c r="AR350" i="1"/>
  <c r="AQ350" i="1" s="1"/>
  <c r="AP350" i="1"/>
  <c r="AO350" i="1"/>
  <c r="AN350" i="1"/>
  <c r="AM350" i="1"/>
  <c r="AL350" i="1"/>
  <c r="AK350" i="1"/>
  <c r="AI350" i="1"/>
  <c r="AH350" i="1"/>
  <c r="AH368" i="1" s="1"/>
  <c r="AG350" i="1"/>
  <c r="AG368" i="1" s="1"/>
  <c r="AE350" i="1"/>
  <c r="AD350" i="1"/>
  <c r="AC350" i="1"/>
  <c r="AB350" i="1"/>
  <c r="AA350" i="1"/>
  <c r="Z350" i="1"/>
  <c r="Y350" i="1"/>
  <c r="W350" i="1" s="1"/>
  <c r="X350" i="1"/>
  <c r="U350" i="1"/>
  <c r="T350" i="1"/>
  <c r="S350" i="1"/>
  <c r="R350" i="1"/>
  <c r="Q350" i="1"/>
  <c r="O350" i="1"/>
  <c r="N350" i="1"/>
  <c r="M350" i="1"/>
  <c r="L350" i="1"/>
  <c r="K350" i="1"/>
  <c r="J350" i="1"/>
  <c r="I350" i="1"/>
  <c r="H350" i="1"/>
  <c r="G350" i="1"/>
  <c r="AO347" i="1"/>
  <c r="AG347" i="1"/>
  <c r="Y347" i="1"/>
  <c r="Q347" i="1"/>
  <c r="I347" i="1"/>
  <c r="AL346" i="1"/>
  <c r="AL348" i="1" s="1"/>
  <c r="AL349" i="1" s="1"/>
  <c r="AD346" i="1"/>
  <c r="AD348" i="1" s="1"/>
  <c r="AD349" i="1" s="1"/>
  <c r="AU345" i="1"/>
  <c r="AT345" i="1"/>
  <c r="AS345" i="1"/>
  <c r="AR345" i="1"/>
  <c r="AQ345" i="1"/>
  <c r="AP345" i="1"/>
  <c r="AO345" i="1"/>
  <c r="AN345" i="1"/>
  <c r="AM345" i="1"/>
  <c r="AJ345" i="1" s="1"/>
  <c r="AL345" i="1"/>
  <c r="AK345" i="1"/>
  <c r="AI345" i="1"/>
  <c r="AH345" i="1"/>
  <c r="AG345" i="1"/>
  <c r="AE345" i="1"/>
  <c r="AD345" i="1"/>
  <c r="AC345" i="1"/>
  <c r="AB345" i="1"/>
  <c r="AA345" i="1"/>
  <c r="W345" i="1" s="1"/>
  <c r="Z345" i="1"/>
  <c r="Y345" i="1"/>
  <c r="X345" i="1"/>
  <c r="U345" i="1"/>
  <c r="T345" i="1"/>
  <c r="S345" i="1"/>
  <c r="R345" i="1"/>
  <c r="Q345" i="1"/>
  <c r="P345" i="1" s="1"/>
  <c r="O345" i="1"/>
  <c r="L345" i="1" s="1"/>
  <c r="N345" i="1"/>
  <c r="M345" i="1"/>
  <c r="K345" i="1"/>
  <c r="G345" i="1" s="1"/>
  <c r="J345" i="1"/>
  <c r="I345" i="1"/>
  <c r="H345" i="1"/>
  <c r="AU344" i="1"/>
  <c r="AT344" i="1"/>
  <c r="AQ344" i="1" s="1"/>
  <c r="AS344" i="1"/>
  <c r="AR344" i="1"/>
  <c r="AP344" i="1"/>
  <c r="AO344" i="1"/>
  <c r="AN344" i="1"/>
  <c r="AM344" i="1"/>
  <c r="AL344" i="1"/>
  <c r="AJ344" i="1" s="1"/>
  <c r="AW344" i="1" s="1"/>
  <c r="AK344" i="1"/>
  <c r="AI344" i="1"/>
  <c r="AH344" i="1"/>
  <c r="AG344" i="1"/>
  <c r="AE344" i="1"/>
  <c r="AD344" i="1"/>
  <c r="AC344" i="1"/>
  <c r="AB344" i="1"/>
  <c r="AA344" i="1"/>
  <c r="Z344" i="1"/>
  <c r="Y344" i="1"/>
  <c r="X344" i="1"/>
  <c r="W344" i="1" s="1"/>
  <c r="U344" i="1"/>
  <c r="T344" i="1"/>
  <c r="S344" i="1"/>
  <c r="R344" i="1"/>
  <c r="Q344" i="1"/>
  <c r="O344" i="1"/>
  <c r="N344" i="1"/>
  <c r="M344" i="1"/>
  <c r="L344" i="1" s="1"/>
  <c r="K344" i="1"/>
  <c r="J344" i="1"/>
  <c r="I344" i="1"/>
  <c r="H344" i="1"/>
  <c r="G344" i="1" s="1"/>
  <c r="AW343" i="1"/>
  <c r="AQ343" i="1"/>
  <c r="AJ343" i="1"/>
  <c r="AF343" i="1"/>
  <c r="W343" i="1"/>
  <c r="V343" i="1" s="1"/>
  <c r="P343" i="1"/>
  <c r="L343" i="1"/>
  <c r="G343" i="1"/>
  <c r="F343" i="1" s="1"/>
  <c r="AV343" i="1" s="1"/>
  <c r="AQ342" i="1"/>
  <c r="AW342" i="1" s="1"/>
  <c r="AJ342" i="1"/>
  <c r="AF342" i="1"/>
  <c r="W342" i="1"/>
  <c r="V342" i="1"/>
  <c r="P342" i="1"/>
  <c r="L342" i="1"/>
  <c r="G342" i="1"/>
  <c r="F342" i="1"/>
  <c r="AV342" i="1" s="1"/>
  <c r="AU341" i="1"/>
  <c r="AT341" i="1"/>
  <c r="AS341" i="1"/>
  <c r="AS347" i="1" s="1"/>
  <c r="AR341" i="1"/>
  <c r="AQ341" i="1" s="1"/>
  <c r="AP341" i="1"/>
  <c r="AO341" i="1"/>
  <c r="AN341" i="1"/>
  <c r="AM341" i="1"/>
  <c r="AL341" i="1"/>
  <c r="AK341" i="1"/>
  <c r="AI341" i="1"/>
  <c r="AH341" i="1"/>
  <c r="AG341" i="1"/>
  <c r="AF341" i="1" s="1"/>
  <c r="AE341" i="1"/>
  <c r="AD341" i="1"/>
  <c r="AC341" i="1"/>
  <c r="AC347" i="1" s="1"/>
  <c r="AB341" i="1"/>
  <c r="AA341" i="1"/>
  <c r="Z341" i="1"/>
  <c r="Y341" i="1"/>
  <c r="X341" i="1"/>
  <c r="U341" i="1"/>
  <c r="U347" i="1" s="1"/>
  <c r="T341" i="1"/>
  <c r="S341" i="1"/>
  <c r="R341" i="1"/>
  <c r="Q341" i="1"/>
  <c r="P341" i="1" s="1"/>
  <c r="O341" i="1"/>
  <c r="N341" i="1"/>
  <c r="M341" i="1"/>
  <c r="K341" i="1"/>
  <c r="J341" i="1"/>
  <c r="I341" i="1"/>
  <c r="H341" i="1"/>
  <c r="G341" i="1" s="1"/>
  <c r="AQ340" i="1"/>
  <c r="AJ340" i="1"/>
  <c r="AW340" i="1" s="1"/>
  <c r="AF340" i="1"/>
  <c r="W340" i="1"/>
  <c r="V340" i="1" s="1"/>
  <c r="P340" i="1"/>
  <c r="M340" i="1"/>
  <c r="L340" i="1"/>
  <c r="G340" i="1"/>
  <c r="F340" i="1" s="1"/>
  <c r="AV340" i="1" s="1"/>
  <c r="AQ339" i="1"/>
  <c r="AJ339" i="1"/>
  <c r="AW339" i="1" s="1"/>
  <c r="AF339" i="1"/>
  <c r="W339" i="1"/>
  <c r="V339" i="1"/>
  <c r="P339" i="1"/>
  <c r="L339" i="1"/>
  <c r="G339" i="1"/>
  <c r="F339" i="1"/>
  <c r="AW338" i="1"/>
  <c r="AQ338" i="1"/>
  <c r="AJ338" i="1"/>
  <c r="AF338" i="1"/>
  <c r="W338" i="1"/>
  <c r="V338" i="1" s="1"/>
  <c r="P338" i="1"/>
  <c r="L338" i="1"/>
  <c r="G338" i="1"/>
  <c r="F338" i="1" s="1"/>
  <c r="AV338" i="1" s="1"/>
  <c r="AU337" i="1"/>
  <c r="AT337" i="1"/>
  <c r="AT347" i="1" s="1"/>
  <c r="AS337" i="1"/>
  <c r="AR337" i="1"/>
  <c r="AR347" i="1" s="1"/>
  <c r="AP337" i="1"/>
  <c r="AO337" i="1"/>
  <c r="AN337" i="1"/>
  <c r="AN347" i="1" s="1"/>
  <c r="AM337" i="1"/>
  <c r="AM347" i="1" s="1"/>
  <c r="AL337" i="1"/>
  <c r="AL347" i="1" s="1"/>
  <c r="AK337" i="1"/>
  <c r="AJ337" i="1" s="1"/>
  <c r="AI337" i="1"/>
  <c r="AI347" i="1" s="1"/>
  <c r="AH337" i="1"/>
  <c r="AH347" i="1" s="1"/>
  <c r="AG337" i="1"/>
  <c r="AE337" i="1"/>
  <c r="AE347" i="1" s="1"/>
  <c r="AD337" i="1"/>
  <c r="AD347" i="1" s="1"/>
  <c r="AC337" i="1"/>
  <c r="AB337" i="1"/>
  <c r="AB347" i="1" s="1"/>
  <c r="AA337" i="1"/>
  <c r="AA347" i="1" s="1"/>
  <c r="Z337" i="1"/>
  <c r="Z347" i="1" s="1"/>
  <c r="Y337" i="1"/>
  <c r="X337" i="1"/>
  <c r="X347" i="1" s="1"/>
  <c r="W337" i="1"/>
  <c r="U337" i="1"/>
  <c r="T337" i="1"/>
  <c r="T347" i="1" s="1"/>
  <c r="S337" i="1"/>
  <c r="S347" i="1" s="1"/>
  <c r="R337" i="1"/>
  <c r="Q337" i="1"/>
  <c r="O337" i="1"/>
  <c r="O347" i="1" s="1"/>
  <c r="N337" i="1"/>
  <c r="N347" i="1" s="1"/>
  <c r="M337" i="1"/>
  <c r="K337" i="1"/>
  <c r="J337" i="1"/>
  <c r="J347" i="1" s="1"/>
  <c r="I337" i="1"/>
  <c r="H337" i="1"/>
  <c r="H347" i="1" s="1"/>
  <c r="G337" i="1"/>
  <c r="AU336" i="1"/>
  <c r="AT336" i="1"/>
  <c r="AS336" i="1"/>
  <c r="AR336" i="1"/>
  <c r="AQ336" i="1" s="1"/>
  <c r="AP336" i="1"/>
  <c r="AO336" i="1"/>
  <c r="AN336" i="1"/>
  <c r="AM336" i="1"/>
  <c r="AL336" i="1"/>
  <c r="AK336" i="1"/>
  <c r="AI336" i="1"/>
  <c r="AH336" i="1"/>
  <c r="AG336" i="1"/>
  <c r="AF336" i="1" s="1"/>
  <c r="AE336" i="1"/>
  <c r="AD336" i="1"/>
  <c r="AC336" i="1"/>
  <c r="AB336" i="1"/>
  <c r="AA336" i="1"/>
  <c r="Z336" i="1"/>
  <c r="W336" i="1" s="1"/>
  <c r="V336" i="1" s="1"/>
  <c r="Y336" i="1"/>
  <c r="X336" i="1"/>
  <c r="U336" i="1"/>
  <c r="T336" i="1"/>
  <c r="S336" i="1"/>
  <c r="R336" i="1"/>
  <c r="Q336" i="1"/>
  <c r="P336" i="1" s="1"/>
  <c r="O336" i="1"/>
  <c r="N336" i="1"/>
  <c r="M336" i="1"/>
  <c r="K336" i="1"/>
  <c r="J336" i="1"/>
  <c r="G336" i="1" s="1"/>
  <c r="I336" i="1"/>
  <c r="H336" i="1"/>
  <c r="AU335" i="1"/>
  <c r="AT335" i="1"/>
  <c r="AS335" i="1"/>
  <c r="AR335" i="1"/>
  <c r="AQ335" i="1" s="1"/>
  <c r="AP335" i="1"/>
  <c r="AO335" i="1"/>
  <c r="AN335" i="1"/>
  <c r="AM335" i="1"/>
  <c r="AL335" i="1"/>
  <c r="AK335" i="1"/>
  <c r="AJ335" i="1" s="1"/>
  <c r="AI335" i="1"/>
  <c r="AH335" i="1"/>
  <c r="AG335" i="1"/>
  <c r="AF335" i="1" s="1"/>
  <c r="AE335" i="1"/>
  <c r="AD335" i="1"/>
  <c r="AC335" i="1"/>
  <c r="AB335" i="1"/>
  <c r="AA335" i="1"/>
  <c r="Z335" i="1"/>
  <c r="Y335" i="1"/>
  <c r="X335" i="1"/>
  <c r="W335" i="1" s="1"/>
  <c r="V335" i="1" s="1"/>
  <c r="U335" i="1"/>
  <c r="T335" i="1"/>
  <c r="S335" i="1"/>
  <c r="R335" i="1"/>
  <c r="Q335" i="1"/>
  <c r="O335" i="1"/>
  <c r="N335" i="1"/>
  <c r="M335" i="1"/>
  <c r="L335" i="1" s="1"/>
  <c r="K335" i="1"/>
  <c r="J335" i="1"/>
  <c r="I335" i="1"/>
  <c r="H335" i="1"/>
  <c r="G335" i="1" s="1"/>
  <c r="AQ334" i="1"/>
  <c r="AJ334" i="1"/>
  <c r="AW334" i="1" s="1"/>
  <c r="AF334" i="1"/>
  <c r="W334" i="1"/>
  <c r="V334" i="1" s="1"/>
  <c r="U334" i="1"/>
  <c r="T334" i="1"/>
  <c r="P334" i="1"/>
  <c r="F334" i="1" s="1"/>
  <c r="L334" i="1"/>
  <c r="G334" i="1"/>
  <c r="AU333" i="1"/>
  <c r="AT333" i="1"/>
  <c r="AS333" i="1"/>
  <c r="AR333" i="1"/>
  <c r="AQ333" i="1" s="1"/>
  <c r="AP333" i="1"/>
  <c r="AO333" i="1"/>
  <c r="AN333" i="1"/>
  <c r="AM333" i="1"/>
  <c r="AL333" i="1"/>
  <c r="AK333" i="1"/>
  <c r="AJ333" i="1"/>
  <c r="AI333" i="1"/>
  <c r="AH333" i="1"/>
  <c r="AG333" i="1"/>
  <c r="AF333" i="1"/>
  <c r="AE333" i="1"/>
  <c r="AD333" i="1"/>
  <c r="AC333" i="1"/>
  <c r="AB333" i="1"/>
  <c r="AA333" i="1"/>
  <c r="Z333" i="1"/>
  <c r="Y333" i="1"/>
  <c r="X333" i="1"/>
  <c r="W333" i="1" s="1"/>
  <c r="V333" i="1" s="1"/>
  <c r="U333" i="1"/>
  <c r="T333" i="1"/>
  <c r="P333" i="1" s="1"/>
  <c r="S333" i="1"/>
  <c r="R333" i="1"/>
  <c r="Q333" i="1"/>
  <c r="O333" i="1"/>
  <c r="N333" i="1"/>
  <c r="M333" i="1"/>
  <c r="L333" i="1"/>
  <c r="K333" i="1"/>
  <c r="J333" i="1"/>
  <c r="I333" i="1"/>
  <c r="H333" i="1"/>
  <c r="G333" i="1" s="1"/>
  <c r="AU332" i="1"/>
  <c r="AT332" i="1"/>
  <c r="AS332" i="1"/>
  <c r="AR332" i="1"/>
  <c r="AQ332" i="1"/>
  <c r="AP332" i="1"/>
  <c r="AO332" i="1"/>
  <c r="AN332" i="1"/>
  <c r="AM332" i="1"/>
  <c r="AJ332" i="1" s="1"/>
  <c r="AL332" i="1"/>
  <c r="AK332" i="1"/>
  <c r="AI332" i="1"/>
  <c r="AH332" i="1"/>
  <c r="AG332" i="1"/>
  <c r="AE332" i="1"/>
  <c r="AD332" i="1"/>
  <c r="AC332" i="1"/>
  <c r="AB332" i="1"/>
  <c r="AA332" i="1"/>
  <c r="W332" i="1" s="1"/>
  <c r="Z332" i="1"/>
  <c r="Y332" i="1"/>
  <c r="X332" i="1"/>
  <c r="U332" i="1"/>
  <c r="T332" i="1"/>
  <c r="S332" i="1"/>
  <c r="R332" i="1"/>
  <c r="Q332" i="1"/>
  <c r="P332" i="1" s="1"/>
  <c r="O332" i="1"/>
  <c r="L332" i="1" s="1"/>
  <c r="N332" i="1"/>
  <c r="M332" i="1"/>
  <c r="K332" i="1"/>
  <c r="G332" i="1" s="1"/>
  <c r="J332" i="1"/>
  <c r="I332" i="1"/>
  <c r="H332" i="1"/>
  <c r="AQ331" i="1"/>
  <c r="AJ331" i="1"/>
  <c r="AW331" i="1" s="1"/>
  <c r="AX331" i="1" s="1"/>
  <c r="AF331" i="1"/>
  <c r="W331" i="1"/>
  <c r="V331" i="1"/>
  <c r="U331" i="1"/>
  <c r="P331" i="1" s="1"/>
  <c r="F331" i="1" s="1"/>
  <c r="AV331" i="1" s="1"/>
  <c r="L331" i="1"/>
  <c r="G331" i="1"/>
  <c r="AW330" i="1"/>
  <c r="AX330" i="1" s="1"/>
  <c r="AQ330" i="1"/>
  <c r="AJ330" i="1"/>
  <c r="AF330" i="1"/>
  <c r="W330" i="1"/>
  <c r="V330" i="1" s="1"/>
  <c r="P330" i="1"/>
  <c r="L330" i="1"/>
  <c r="G330" i="1"/>
  <c r="F330" i="1" s="1"/>
  <c r="AV330" i="1" s="1"/>
  <c r="AQ329" i="1"/>
  <c r="AW329" i="1" s="1"/>
  <c r="AJ329" i="1"/>
  <c r="AF329" i="1"/>
  <c r="W329" i="1"/>
  <c r="V329" i="1"/>
  <c r="P329" i="1"/>
  <c r="L329" i="1"/>
  <c r="G329" i="1"/>
  <c r="F329" i="1"/>
  <c r="AV329" i="1" s="1"/>
  <c r="AW328" i="1"/>
  <c r="AQ328" i="1"/>
  <c r="AJ328" i="1"/>
  <c r="AF328" i="1"/>
  <c r="W328" i="1"/>
  <c r="V328" i="1" s="1"/>
  <c r="U328" i="1"/>
  <c r="T328" i="1"/>
  <c r="P328" i="1" s="1"/>
  <c r="F328" i="1" s="1"/>
  <c r="AV328" i="1" s="1"/>
  <c r="L328" i="1"/>
  <c r="G328" i="1"/>
  <c r="AW327" i="1"/>
  <c r="AQ327" i="1"/>
  <c r="AJ327" i="1"/>
  <c r="AF327" i="1"/>
  <c r="W327" i="1"/>
  <c r="V327" i="1" s="1"/>
  <c r="P327" i="1"/>
  <c r="L327" i="1"/>
  <c r="G327" i="1"/>
  <c r="F327" i="1" s="1"/>
  <c r="AU326" i="1"/>
  <c r="AT326" i="1"/>
  <c r="AS326" i="1"/>
  <c r="AR326" i="1"/>
  <c r="AQ326" i="1"/>
  <c r="AP326" i="1"/>
  <c r="AO326" i="1"/>
  <c r="AN326" i="1"/>
  <c r="AM326" i="1"/>
  <c r="AL326" i="1"/>
  <c r="AJ326" i="1" s="1"/>
  <c r="AK326" i="1"/>
  <c r="AI326" i="1"/>
  <c r="AH326" i="1"/>
  <c r="AG326" i="1"/>
  <c r="AF326" i="1" s="1"/>
  <c r="AE326" i="1"/>
  <c r="AD326" i="1"/>
  <c r="AC326" i="1"/>
  <c r="AB326" i="1"/>
  <c r="AA326" i="1"/>
  <c r="W326" i="1" s="1"/>
  <c r="Z326" i="1"/>
  <c r="Y326" i="1"/>
  <c r="X326" i="1"/>
  <c r="U326" i="1"/>
  <c r="T326" i="1"/>
  <c r="S326" i="1"/>
  <c r="R326" i="1"/>
  <c r="Q326" i="1"/>
  <c r="P326" i="1" s="1"/>
  <c r="O326" i="1"/>
  <c r="N326" i="1"/>
  <c r="L326" i="1" s="1"/>
  <c r="M326" i="1"/>
  <c r="K326" i="1"/>
  <c r="G326" i="1" s="1"/>
  <c r="J326" i="1"/>
  <c r="I326" i="1"/>
  <c r="H326" i="1"/>
  <c r="AQ325" i="1"/>
  <c r="AJ325" i="1"/>
  <c r="AW325" i="1" s="1"/>
  <c r="AF325" i="1"/>
  <c r="V325" i="1" s="1"/>
  <c r="W325" i="1"/>
  <c r="P325" i="1"/>
  <c r="L325" i="1"/>
  <c r="G325" i="1"/>
  <c r="AV324" i="1"/>
  <c r="AU324" i="1"/>
  <c r="AT324" i="1"/>
  <c r="AS324" i="1"/>
  <c r="AR324" i="1"/>
  <c r="AQ324" i="1" s="1"/>
  <c r="AP324" i="1"/>
  <c r="AO324" i="1"/>
  <c r="AN324" i="1"/>
  <c r="AJ324" i="1" s="1"/>
  <c r="AW324" i="1" s="1"/>
  <c r="AX324" i="1" s="1"/>
  <c r="AM324" i="1"/>
  <c r="AL324" i="1"/>
  <c r="AK324" i="1"/>
  <c r="AI324" i="1"/>
  <c r="AH324" i="1"/>
  <c r="AG324" i="1"/>
  <c r="AF324" i="1"/>
  <c r="AE324" i="1"/>
  <c r="AD324" i="1"/>
  <c r="AC324" i="1"/>
  <c r="AB324" i="1"/>
  <c r="AA324" i="1"/>
  <c r="Z324" i="1"/>
  <c r="Y324" i="1"/>
  <c r="X324" i="1"/>
  <c r="W324" i="1" s="1"/>
  <c r="V324" i="1" s="1"/>
  <c r="U324" i="1"/>
  <c r="T324" i="1"/>
  <c r="S324" i="1"/>
  <c r="R324" i="1"/>
  <c r="Q324" i="1"/>
  <c r="P324" i="1"/>
  <c r="O324" i="1"/>
  <c r="N324" i="1"/>
  <c r="M324" i="1"/>
  <c r="L324" i="1"/>
  <c r="K324" i="1"/>
  <c r="J324" i="1"/>
  <c r="I324" i="1"/>
  <c r="H324" i="1"/>
  <c r="G324" i="1" s="1"/>
  <c r="F324" i="1" s="1"/>
  <c r="AQ323" i="1"/>
  <c r="AW323" i="1" s="1"/>
  <c r="AJ323" i="1"/>
  <c r="AF323" i="1"/>
  <c r="W323" i="1"/>
  <c r="V323" i="1"/>
  <c r="P323" i="1"/>
  <c r="L323" i="1"/>
  <c r="G323" i="1"/>
  <c r="F323" i="1"/>
  <c r="AV323" i="1" s="1"/>
  <c r="AU322" i="1"/>
  <c r="AT322" i="1"/>
  <c r="AS322" i="1"/>
  <c r="AR322" i="1"/>
  <c r="AQ322" i="1" s="1"/>
  <c r="AP322" i="1"/>
  <c r="AO322" i="1"/>
  <c r="AN322" i="1"/>
  <c r="AM322" i="1"/>
  <c r="AL322" i="1"/>
  <c r="AK322" i="1"/>
  <c r="AJ322" i="1" s="1"/>
  <c r="AW322" i="1" s="1"/>
  <c r="AI322" i="1"/>
  <c r="AH322" i="1"/>
  <c r="AG322" i="1"/>
  <c r="AF322" i="1" s="1"/>
  <c r="AE322" i="1"/>
  <c r="AD322" i="1"/>
  <c r="AC322" i="1"/>
  <c r="AB322" i="1"/>
  <c r="AA322" i="1"/>
  <c r="Z322" i="1"/>
  <c r="Y322" i="1"/>
  <c r="X322" i="1"/>
  <c r="W322" i="1" s="1"/>
  <c r="V322" i="1" s="1"/>
  <c r="U322" i="1"/>
  <c r="T322" i="1"/>
  <c r="S322" i="1"/>
  <c r="R322" i="1"/>
  <c r="Q322" i="1"/>
  <c r="O322" i="1"/>
  <c r="N322" i="1"/>
  <c r="M322" i="1"/>
  <c r="L322" i="1" s="1"/>
  <c r="K322" i="1"/>
  <c r="J322" i="1"/>
  <c r="I322" i="1"/>
  <c r="H322" i="1"/>
  <c r="G322" i="1" s="1"/>
  <c r="AU321" i="1"/>
  <c r="AT321" i="1"/>
  <c r="AS321" i="1"/>
  <c r="AR321" i="1"/>
  <c r="AQ321" i="1" s="1"/>
  <c r="AP321" i="1"/>
  <c r="AO321" i="1"/>
  <c r="AN321" i="1"/>
  <c r="AM321" i="1"/>
  <c r="AL321" i="1"/>
  <c r="AK321" i="1"/>
  <c r="AJ321" i="1"/>
  <c r="AW321" i="1" s="1"/>
  <c r="AI321" i="1"/>
  <c r="AH321" i="1"/>
  <c r="AG321" i="1"/>
  <c r="AF321" i="1"/>
  <c r="AE321" i="1"/>
  <c r="AD321" i="1"/>
  <c r="AC321" i="1"/>
  <c r="AB321" i="1"/>
  <c r="AA321" i="1"/>
  <c r="Z321" i="1"/>
  <c r="Y321" i="1"/>
  <c r="X321" i="1"/>
  <c r="U321" i="1"/>
  <c r="T321" i="1"/>
  <c r="P321" i="1" s="1"/>
  <c r="S321" i="1"/>
  <c r="R321" i="1"/>
  <c r="Q321" i="1"/>
  <c r="O321" i="1"/>
  <c r="N321" i="1"/>
  <c r="M321" i="1"/>
  <c r="L321" i="1"/>
  <c r="K321" i="1"/>
  <c r="J321" i="1"/>
  <c r="I321" i="1"/>
  <c r="H321" i="1"/>
  <c r="G321" i="1" s="1"/>
  <c r="F321" i="1" s="1"/>
  <c r="AQ320" i="1"/>
  <c r="AJ320" i="1"/>
  <c r="AW320" i="1" s="1"/>
  <c r="AF320" i="1"/>
  <c r="W320" i="1"/>
  <c r="V320" i="1"/>
  <c r="P320" i="1"/>
  <c r="L320" i="1"/>
  <c r="G320" i="1"/>
  <c r="F320" i="1"/>
  <c r="AV320" i="1" s="1"/>
  <c r="AU319" i="1"/>
  <c r="AT319" i="1"/>
  <c r="AS319" i="1"/>
  <c r="AR319" i="1"/>
  <c r="AQ319" i="1" s="1"/>
  <c r="AP319" i="1"/>
  <c r="AO319" i="1"/>
  <c r="AN319" i="1"/>
  <c r="AM319" i="1"/>
  <c r="AL319" i="1"/>
  <c r="AK319" i="1"/>
  <c r="AJ319" i="1" s="1"/>
  <c r="AI319" i="1"/>
  <c r="AH319" i="1"/>
  <c r="AG319" i="1"/>
  <c r="AF319" i="1" s="1"/>
  <c r="AE319" i="1"/>
  <c r="AD319" i="1"/>
  <c r="AC319" i="1"/>
  <c r="AB319" i="1"/>
  <c r="AA319" i="1"/>
  <c r="Z319" i="1"/>
  <c r="Y319" i="1"/>
  <c r="X319" i="1"/>
  <c r="U319" i="1"/>
  <c r="T319" i="1"/>
  <c r="S319" i="1"/>
  <c r="R319" i="1"/>
  <c r="Q319" i="1"/>
  <c r="P319" i="1" s="1"/>
  <c r="O319" i="1"/>
  <c r="N319" i="1"/>
  <c r="M319" i="1"/>
  <c r="L319" i="1" s="1"/>
  <c r="K319" i="1"/>
  <c r="J319" i="1"/>
  <c r="I319" i="1"/>
  <c r="H319" i="1"/>
  <c r="G319" i="1" s="1"/>
  <c r="AU318" i="1"/>
  <c r="AT318" i="1"/>
  <c r="AS318" i="1"/>
  <c r="AR318" i="1"/>
  <c r="AQ318" i="1" s="1"/>
  <c r="AP318" i="1"/>
  <c r="AO318" i="1"/>
  <c r="AN318" i="1"/>
  <c r="AJ318" i="1" s="1"/>
  <c r="AW318" i="1" s="1"/>
  <c r="AM318" i="1"/>
  <c r="AL318" i="1"/>
  <c r="AK318" i="1"/>
  <c r="AI318" i="1"/>
  <c r="AH318" i="1"/>
  <c r="AG318" i="1"/>
  <c r="AF318" i="1"/>
  <c r="AE318" i="1"/>
  <c r="AD318" i="1"/>
  <c r="AC318" i="1"/>
  <c r="AB318" i="1"/>
  <c r="AA318" i="1"/>
  <c r="Z318" i="1"/>
  <c r="Y318" i="1"/>
  <c r="X318" i="1"/>
  <c r="W318" i="1" s="1"/>
  <c r="V318" i="1" s="1"/>
  <c r="U318" i="1"/>
  <c r="T318" i="1"/>
  <c r="P318" i="1" s="1"/>
  <c r="S318" i="1"/>
  <c r="R318" i="1"/>
  <c r="Q318" i="1"/>
  <c r="O318" i="1"/>
  <c r="N318" i="1"/>
  <c r="M318" i="1"/>
  <c r="L318" i="1"/>
  <c r="K318" i="1"/>
  <c r="J318" i="1"/>
  <c r="I318" i="1"/>
  <c r="H318" i="1"/>
  <c r="G318" i="1" s="1"/>
  <c r="AU317" i="1"/>
  <c r="AQ317" i="1" s="1"/>
  <c r="AT317" i="1"/>
  <c r="AS317" i="1"/>
  <c r="AR317" i="1"/>
  <c r="AP317" i="1"/>
  <c r="AO317" i="1"/>
  <c r="AN317" i="1"/>
  <c r="AM317" i="1"/>
  <c r="AL317" i="1"/>
  <c r="AK317" i="1"/>
  <c r="AJ317" i="1" s="1"/>
  <c r="AW317" i="1" s="1"/>
  <c r="AI317" i="1"/>
  <c r="AF317" i="1" s="1"/>
  <c r="AH317" i="1"/>
  <c r="AG317" i="1"/>
  <c r="AE317" i="1"/>
  <c r="AD317" i="1"/>
  <c r="AC317" i="1"/>
  <c r="AB317" i="1"/>
  <c r="AA317" i="1"/>
  <c r="W317" i="1" s="1"/>
  <c r="V317" i="1" s="1"/>
  <c r="Z317" i="1"/>
  <c r="Y317" i="1"/>
  <c r="X317" i="1"/>
  <c r="U317" i="1"/>
  <c r="T317" i="1"/>
  <c r="S317" i="1"/>
  <c r="P317" i="1" s="1"/>
  <c r="R317" i="1"/>
  <c r="Q317" i="1"/>
  <c r="O317" i="1"/>
  <c r="N317" i="1"/>
  <c r="M317" i="1"/>
  <c r="K317" i="1"/>
  <c r="J317" i="1"/>
  <c r="I317" i="1"/>
  <c r="H317" i="1"/>
  <c r="G317" i="1"/>
  <c r="AQ316" i="1"/>
  <c r="AJ316" i="1"/>
  <c r="AW316" i="1" s="1"/>
  <c r="AF316" i="1"/>
  <c r="W316" i="1"/>
  <c r="V316" i="1" s="1"/>
  <c r="P316" i="1"/>
  <c r="F316" i="1" s="1"/>
  <c r="L316" i="1"/>
  <c r="G316" i="1"/>
  <c r="AU315" i="1"/>
  <c r="AT315" i="1"/>
  <c r="AS315" i="1"/>
  <c r="AR315" i="1"/>
  <c r="AQ315" i="1" s="1"/>
  <c r="AP315" i="1"/>
  <c r="AO315" i="1"/>
  <c r="AN315" i="1"/>
  <c r="AM315" i="1"/>
  <c r="AL315" i="1"/>
  <c r="AK315" i="1"/>
  <c r="AJ315" i="1"/>
  <c r="AW315" i="1" s="1"/>
  <c r="AI315" i="1"/>
  <c r="AH315" i="1"/>
  <c r="AG315" i="1"/>
  <c r="AF315" i="1"/>
  <c r="AE315" i="1"/>
  <c r="AD315" i="1"/>
  <c r="AC315" i="1"/>
  <c r="AB315" i="1"/>
  <c r="AA315" i="1"/>
  <c r="Z315" i="1"/>
  <c r="Y315" i="1"/>
  <c r="X315" i="1"/>
  <c r="P315" i="1"/>
  <c r="L315" i="1"/>
  <c r="F315" i="1" s="1"/>
  <c r="G315" i="1"/>
  <c r="AU314" i="1"/>
  <c r="AT314" i="1"/>
  <c r="AS314" i="1"/>
  <c r="AR314" i="1"/>
  <c r="AQ314" i="1"/>
  <c r="AP314" i="1"/>
  <c r="AO314" i="1"/>
  <c r="AN314" i="1"/>
  <c r="AM314" i="1"/>
  <c r="AL314" i="1"/>
  <c r="AK314" i="1"/>
  <c r="AJ314" i="1" s="1"/>
  <c r="AW314" i="1" s="1"/>
  <c r="AI314" i="1"/>
  <c r="AF314" i="1" s="1"/>
  <c r="AH314" i="1"/>
  <c r="AG314" i="1"/>
  <c r="AE314" i="1"/>
  <c r="AD314" i="1"/>
  <c r="AC314" i="1"/>
  <c r="AB314" i="1"/>
  <c r="AA314" i="1"/>
  <c r="W314" i="1" s="1"/>
  <c r="V314" i="1" s="1"/>
  <c r="Z314" i="1"/>
  <c r="Y314" i="1"/>
  <c r="X314" i="1"/>
  <c r="U314" i="1"/>
  <c r="T314" i="1"/>
  <c r="S314" i="1"/>
  <c r="P314" i="1" s="1"/>
  <c r="R314" i="1"/>
  <c r="Q314" i="1"/>
  <c r="O314" i="1"/>
  <c r="N314" i="1"/>
  <c r="M314" i="1"/>
  <c r="K314" i="1"/>
  <c r="G314" i="1" s="1"/>
  <c r="J314" i="1"/>
  <c r="I314" i="1"/>
  <c r="H314" i="1"/>
  <c r="AU313" i="1"/>
  <c r="AT313" i="1"/>
  <c r="AT346" i="1" s="1"/>
  <c r="AT348" i="1" s="1"/>
  <c r="AT349" i="1" s="1"/>
  <c r="AS313" i="1"/>
  <c r="AR313" i="1"/>
  <c r="AQ313" i="1" s="1"/>
  <c r="AP313" i="1"/>
  <c r="AO313" i="1"/>
  <c r="AN313" i="1"/>
  <c r="AM313" i="1"/>
  <c r="AL313" i="1"/>
  <c r="AK313" i="1"/>
  <c r="AI313" i="1"/>
  <c r="AH313" i="1"/>
  <c r="AG313" i="1"/>
  <c r="AF313" i="1" s="1"/>
  <c r="V313" i="1" s="1"/>
  <c r="AE313" i="1"/>
  <c r="AD313" i="1"/>
  <c r="AC313" i="1"/>
  <c r="AB313" i="1"/>
  <c r="AA313" i="1"/>
  <c r="Z313" i="1"/>
  <c r="W313" i="1" s="1"/>
  <c r="Y313" i="1"/>
  <c r="X313" i="1"/>
  <c r="U313" i="1"/>
  <c r="T313" i="1"/>
  <c r="S313" i="1"/>
  <c r="R313" i="1"/>
  <c r="Q313" i="1"/>
  <c r="P313" i="1" s="1"/>
  <c r="O313" i="1"/>
  <c r="N313" i="1"/>
  <c r="N346" i="1" s="1"/>
  <c r="N348" i="1" s="1"/>
  <c r="N349" i="1" s="1"/>
  <c r="M313" i="1"/>
  <c r="K313" i="1"/>
  <c r="J313" i="1"/>
  <c r="I313" i="1"/>
  <c r="H313" i="1"/>
  <c r="AW312" i="1"/>
  <c r="AQ312" i="1"/>
  <c r="AJ312" i="1"/>
  <c r="AF312" i="1"/>
  <c r="W312" i="1"/>
  <c r="V312" i="1" s="1"/>
  <c r="P312" i="1"/>
  <c r="L312" i="1"/>
  <c r="G312" i="1"/>
  <c r="F312" i="1" s="1"/>
  <c r="AQ311" i="1"/>
  <c r="AJ311" i="1"/>
  <c r="AF311" i="1"/>
  <c r="W311" i="1"/>
  <c r="V311" i="1"/>
  <c r="P311" i="1"/>
  <c r="L311" i="1"/>
  <c r="G311" i="1"/>
  <c r="F311" i="1"/>
  <c r="AV311" i="1" s="1"/>
  <c r="AW310" i="1"/>
  <c r="AU310" i="1"/>
  <c r="AT310" i="1"/>
  <c r="AS310" i="1"/>
  <c r="AR310" i="1"/>
  <c r="AQ310" i="1" s="1"/>
  <c r="AP310" i="1"/>
  <c r="AO310" i="1"/>
  <c r="AN310" i="1"/>
  <c r="AM310" i="1"/>
  <c r="AL310" i="1"/>
  <c r="AK310" i="1"/>
  <c r="AJ310" i="1" s="1"/>
  <c r="AI310" i="1"/>
  <c r="AH310" i="1"/>
  <c r="AG310" i="1"/>
  <c r="AF310" i="1" s="1"/>
  <c r="AE310" i="1"/>
  <c r="AD310" i="1"/>
  <c r="AC310" i="1"/>
  <c r="AB310" i="1"/>
  <c r="AA310" i="1"/>
  <c r="Z310" i="1"/>
  <c r="Y310" i="1"/>
  <c r="X310" i="1"/>
  <c r="U310" i="1"/>
  <c r="T310" i="1"/>
  <c r="S310" i="1"/>
  <c r="R310" i="1"/>
  <c r="Q310" i="1"/>
  <c r="P310" i="1" s="1"/>
  <c r="O310" i="1"/>
  <c r="N310" i="1"/>
  <c r="M310" i="1"/>
  <c r="L310" i="1" s="1"/>
  <c r="K310" i="1"/>
  <c r="J310" i="1"/>
  <c r="I310" i="1"/>
  <c r="G310" i="1" s="1"/>
  <c r="F310" i="1" s="1"/>
  <c r="H310" i="1"/>
  <c r="B310" i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AU309" i="1"/>
  <c r="AU346" i="1" s="1"/>
  <c r="AT309" i="1"/>
  <c r="AS309" i="1"/>
  <c r="AS346" i="1" s="1"/>
  <c r="AS348" i="1" s="1"/>
  <c r="AR309" i="1"/>
  <c r="AP309" i="1"/>
  <c r="AO309" i="1"/>
  <c r="AN309" i="1"/>
  <c r="AN346" i="1" s="1"/>
  <c r="AN348" i="1" s="1"/>
  <c r="AN349" i="1" s="1"/>
  <c r="AM309" i="1"/>
  <c r="AL309" i="1"/>
  <c r="AK309" i="1"/>
  <c r="AI309" i="1"/>
  <c r="AI346" i="1" s="1"/>
  <c r="AH309" i="1"/>
  <c r="AH346" i="1" s="1"/>
  <c r="AH348" i="1" s="1"/>
  <c r="AH349" i="1" s="1"/>
  <c r="AG309" i="1"/>
  <c r="AF309" i="1"/>
  <c r="AE309" i="1"/>
  <c r="AD309" i="1"/>
  <c r="AC309" i="1"/>
  <c r="AB309" i="1"/>
  <c r="AA309" i="1"/>
  <c r="Z309" i="1"/>
  <c r="Z346" i="1" s="1"/>
  <c r="Y309" i="1"/>
  <c r="X309" i="1"/>
  <c r="U309" i="1"/>
  <c r="T309" i="1"/>
  <c r="S309" i="1"/>
  <c r="R309" i="1"/>
  <c r="R346" i="1" s="1"/>
  <c r="Q309" i="1"/>
  <c r="Q346" i="1" s="1"/>
  <c r="Q348" i="1" s="1"/>
  <c r="Q349" i="1" s="1"/>
  <c r="P309" i="1"/>
  <c r="O309" i="1"/>
  <c r="N309" i="1"/>
  <c r="M309" i="1"/>
  <c r="L309" i="1"/>
  <c r="K309" i="1"/>
  <c r="K346" i="1" s="1"/>
  <c r="J309" i="1"/>
  <c r="I309" i="1"/>
  <c r="H309" i="1"/>
  <c r="B309" i="1"/>
  <c r="AQ308" i="1"/>
  <c r="AJ308" i="1"/>
  <c r="AF308" i="1"/>
  <c r="W308" i="1"/>
  <c r="V308" i="1"/>
  <c r="U308" i="1"/>
  <c r="U346" i="1" s="1"/>
  <c r="U348" i="1" s="1"/>
  <c r="U349" i="1" s="1"/>
  <c r="L308" i="1"/>
  <c r="G308" i="1"/>
  <c r="AU307" i="1"/>
  <c r="AT307" i="1"/>
  <c r="AS307" i="1"/>
  <c r="AR307" i="1"/>
  <c r="AQ307" i="1" s="1"/>
  <c r="AP307" i="1"/>
  <c r="AO307" i="1"/>
  <c r="AN307" i="1"/>
  <c r="AM307" i="1"/>
  <c r="AL307" i="1"/>
  <c r="AK307" i="1"/>
  <c r="AJ307" i="1" s="1"/>
  <c r="AW307" i="1" s="1"/>
  <c r="AI307" i="1"/>
  <c r="AH307" i="1"/>
  <c r="AG307" i="1"/>
  <c r="AF307" i="1" s="1"/>
  <c r="AE307" i="1"/>
  <c r="AD307" i="1"/>
  <c r="AC307" i="1"/>
  <c r="AB307" i="1"/>
  <c r="AA307" i="1"/>
  <c r="Z307" i="1"/>
  <c r="Y307" i="1"/>
  <c r="X307" i="1"/>
  <c r="W307" i="1" s="1"/>
  <c r="V307" i="1" s="1"/>
  <c r="U307" i="1"/>
  <c r="T307" i="1"/>
  <c r="S307" i="1"/>
  <c r="R307" i="1"/>
  <c r="Q307" i="1"/>
  <c r="P307" i="1" s="1"/>
  <c r="O307" i="1"/>
  <c r="N307" i="1"/>
  <c r="M307" i="1"/>
  <c r="L307" i="1" s="1"/>
  <c r="K307" i="1"/>
  <c r="J307" i="1"/>
  <c r="I307" i="1"/>
  <c r="H307" i="1"/>
  <c r="G307" i="1" s="1"/>
  <c r="AP306" i="1"/>
  <c r="AD306" i="1"/>
  <c r="J306" i="1"/>
  <c r="AI305" i="1"/>
  <c r="AI306" i="1" s="1"/>
  <c r="AE305" i="1"/>
  <c r="O305" i="1"/>
  <c r="AU304" i="1"/>
  <c r="AT304" i="1"/>
  <c r="AS304" i="1"/>
  <c r="AR304" i="1"/>
  <c r="AP304" i="1"/>
  <c r="AO304" i="1"/>
  <c r="AN304" i="1"/>
  <c r="AM304" i="1"/>
  <c r="AL304" i="1"/>
  <c r="AK304" i="1"/>
  <c r="AJ304" i="1"/>
  <c r="AI304" i="1"/>
  <c r="AH304" i="1"/>
  <c r="AG304" i="1"/>
  <c r="AF304" i="1"/>
  <c r="AE304" i="1"/>
  <c r="AD304" i="1"/>
  <c r="AC304" i="1"/>
  <c r="AB304" i="1"/>
  <c r="AA304" i="1"/>
  <c r="Z304" i="1"/>
  <c r="Y304" i="1"/>
  <c r="X304" i="1"/>
  <c r="W304" i="1"/>
  <c r="U304" i="1"/>
  <c r="T304" i="1"/>
  <c r="S304" i="1"/>
  <c r="R304" i="1"/>
  <c r="Q304" i="1"/>
  <c r="P304" i="1"/>
  <c r="O304" i="1"/>
  <c r="N304" i="1"/>
  <c r="M304" i="1"/>
  <c r="L304" i="1"/>
  <c r="K304" i="1"/>
  <c r="J304" i="1"/>
  <c r="I304" i="1"/>
  <c r="H304" i="1"/>
  <c r="G304" i="1"/>
  <c r="AS303" i="1"/>
  <c r="AS305" i="1" s="1"/>
  <c r="AS306" i="1" s="1"/>
  <c r="AP303" i="1"/>
  <c r="AP305" i="1" s="1"/>
  <c r="AO303" i="1"/>
  <c r="AO305" i="1" s="1"/>
  <c r="AO306" i="1" s="1"/>
  <c r="AK303" i="1"/>
  <c r="AK305" i="1" s="1"/>
  <c r="AH303" i="1"/>
  <c r="AH305" i="1" s="1"/>
  <c r="AH306" i="1" s="1"/>
  <c r="AG303" i="1"/>
  <c r="AG305" i="1" s="1"/>
  <c r="AG306" i="1" s="1"/>
  <c r="Z303" i="1"/>
  <c r="Z305" i="1" s="1"/>
  <c r="Z306" i="1" s="1"/>
  <c r="Y303" i="1"/>
  <c r="Y305" i="1" s="1"/>
  <c r="Y306" i="1" s="1"/>
  <c r="R303" i="1"/>
  <c r="R305" i="1" s="1"/>
  <c r="R306" i="1" s="1"/>
  <c r="Q303" i="1"/>
  <c r="Q305" i="1" s="1"/>
  <c r="Q306" i="1" s="1"/>
  <c r="J303" i="1"/>
  <c r="J305" i="1" s="1"/>
  <c r="I303" i="1"/>
  <c r="I305" i="1" s="1"/>
  <c r="AQ302" i="1"/>
  <c r="AQ304" i="1" s="1"/>
  <c r="AJ302" i="1"/>
  <c r="AW302" i="1" s="1"/>
  <c r="AW304" i="1" s="1"/>
  <c r="AF302" i="1"/>
  <c r="W302" i="1"/>
  <c r="V302" i="1" s="1"/>
  <c r="V304" i="1" s="1"/>
  <c r="P302" i="1"/>
  <c r="F302" i="1" s="1"/>
  <c r="L302" i="1"/>
  <c r="G302" i="1"/>
  <c r="AU301" i="1"/>
  <c r="AT301" i="1"/>
  <c r="AS301" i="1"/>
  <c r="AR301" i="1"/>
  <c r="AQ301" i="1" s="1"/>
  <c r="AP301" i="1"/>
  <c r="AO301" i="1"/>
  <c r="AN301" i="1"/>
  <c r="AM301" i="1"/>
  <c r="AL301" i="1"/>
  <c r="AK301" i="1"/>
  <c r="AJ301" i="1"/>
  <c r="AW301" i="1" s="1"/>
  <c r="AI301" i="1"/>
  <c r="AH301" i="1"/>
  <c r="AG301" i="1"/>
  <c r="AF301" i="1"/>
  <c r="AE301" i="1"/>
  <c r="AD301" i="1"/>
  <c r="AC301" i="1"/>
  <c r="AC303" i="1" s="1"/>
  <c r="AC305" i="1" s="1"/>
  <c r="AB301" i="1"/>
  <c r="AA301" i="1"/>
  <c r="Z301" i="1"/>
  <c r="Y301" i="1"/>
  <c r="X301" i="1"/>
  <c r="U301" i="1"/>
  <c r="T301" i="1"/>
  <c r="S301" i="1"/>
  <c r="R301" i="1"/>
  <c r="Q301" i="1"/>
  <c r="P301" i="1"/>
  <c r="O301" i="1"/>
  <c r="N301" i="1"/>
  <c r="M301" i="1"/>
  <c r="L301" i="1" s="1"/>
  <c r="K301" i="1"/>
  <c r="J301" i="1"/>
  <c r="I301" i="1"/>
  <c r="H301" i="1"/>
  <c r="G301" i="1" s="1"/>
  <c r="AU300" i="1"/>
  <c r="AU303" i="1" s="1"/>
  <c r="AU305" i="1" s="1"/>
  <c r="AT300" i="1"/>
  <c r="AT303" i="1" s="1"/>
  <c r="AT305" i="1" s="1"/>
  <c r="AT306" i="1" s="1"/>
  <c r="AS300" i="1"/>
  <c r="AR300" i="1"/>
  <c r="AP300" i="1"/>
  <c r="AO300" i="1"/>
  <c r="AN300" i="1"/>
  <c r="AN303" i="1" s="1"/>
  <c r="AN305" i="1" s="1"/>
  <c r="AM300" i="1"/>
  <c r="AM303" i="1" s="1"/>
  <c r="AM305" i="1" s="1"/>
  <c r="AM306" i="1" s="1"/>
  <c r="AL300" i="1"/>
  <c r="AL303" i="1" s="1"/>
  <c r="AL305" i="1" s="1"/>
  <c r="AK300" i="1"/>
  <c r="AJ300" i="1"/>
  <c r="AI300" i="1"/>
  <c r="AI303" i="1" s="1"/>
  <c r="AH300" i="1"/>
  <c r="AG300" i="1"/>
  <c r="AE300" i="1"/>
  <c r="AE303" i="1" s="1"/>
  <c r="AD300" i="1"/>
  <c r="AD303" i="1" s="1"/>
  <c r="AD305" i="1" s="1"/>
  <c r="AC300" i="1"/>
  <c r="AB300" i="1"/>
  <c r="AB303" i="1" s="1"/>
  <c r="AB305" i="1" s="1"/>
  <c r="AB306" i="1" s="1"/>
  <c r="AA300" i="1"/>
  <c r="Z300" i="1"/>
  <c r="Y300" i="1"/>
  <c r="X300" i="1"/>
  <c r="U300" i="1"/>
  <c r="U303" i="1" s="1"/>
  <c r="U305" i="1" s="1"/>
  <c r="T300" i="1"/>
  <c r="T303" i="1" s="1"/>
  <c r="T305" i="1" s="1"/>
  <c r="T306" i="1" s="1"/>
  <c r="S300" i="1"/>
  <c r="S303" i="1" s="1"/>
  <c r="S305" i="1" s="1"/>
  <c r="S306" i="1" s="1"/>
  <c r="R300" i="1"/>
  <c r="Q300" i="1"/>
  <c r="O300" i="1"/>
  <c r="O303" i="1" s="1"/>
  <c r="N300" i="1"/>
  <c r="N303" i="1" s="1"/>
  <c r="N305" i="1" s="1"/>
  <c r="N306" i="1" s="1"/>
  <c r="M300" i="1"/>
  <c r="M303" i="1" s="1"/>
  <c r="M305" i="1" s="1"/>
  <c r="M306" i="1" s="1"/>
  <c r="K300" i="1"/>
  <c r="J300" i="1"/>
  <c r="I300" i="1"/>
  <c r="H300" i="1"/>
  <c r="H303" i="1" s="1"/>
  <c r="H305" i="1" s="1"/>
  <c r="H306" i="1" s="1"/>
  <c r="AQ299" i="1"/>
  <c r="AJ299" i="1"/>
  <c r="AW299" i="1" s="1"/>
  <c r="AF299" i="1"/>
  <c r="V299" i="1" s="1"/>
  <c r="W299" i="1"/>
  <c r="P299" i="1"/>
  <c r="L299" i="1"/>
  <c r="G299" i="1"/>
  <c r="F299" i="1" s="1"/>
  <c r="AV299" i="1" s="1"/>
  <c r="AX299" i="1" s="1"/>
  <c r="B299" i="1"/>
  <c r="B300" i="1" s="1"/>
  <c r="B301" i="1" s="1"/>
  <c r="B302" i="1" s="1"/>
  <c r="AW298" i="1"/>
  <c r="AQ298" i="1"/>
  <c r="AJ298" i="1"/>
  <c r="AF298" i="1"/>
  <c r="W298" i="1"/>
  <c r="P298" i="1"/>
  <c r="L298" i="1"/>
  <c r="G298" i="1"/>
  <c r="AU297" i="1"/>
  <c r="AT297" i="1"/>
  <c r="AS297" i="1"/>
  <c r="AR297" i="1"/>
  <c r="AP297" i="1"/>
  <c r="AO297" i="1"/>
  <c r="AN297" i="1"/>
  <c r="AM297" i="1"/>
  <c r="AL297" i="1"/>
  <c r="AL306" i="1" s="1"/>
  <c r="AK297" i="1"/>
  <c r="AI297" i="1"/>
  <c r="AH297" i="1"/>
  <c r="AG297" i="1"/>
  <c r="AF297" i="1"/>
  <c r="AE297" i="1"/>
  <c r="AD297" i="1"/>
  <c r="AC297" i="1"/>
  <c r="W297" i="1" s="1"/>
  <c r="V297" i="1" s="1"/>
  <c r="AB297" i="1"/>
  <c r="AA297" i="1"/>
  <c r="Z297" i="1"/>
  <c r="Y297" i="1"/>
  <c r="X297" i="1"/>
  <c r="U297" i="1"/>
  <c r="P297" i="1" s="1"/>
  <c r="T297" i="1"/>
  <c r="S297" i="1"/>
  <c r="R297" i="1"/>
  <c r="Q297" i="1"/>
  <c r="O297" i="1"/>
  <c r="N297" i="1"/>
  <c r="M297" i="1"/>
  <c r="L297" i="1" s="1"/>
  <c r="K297" i="1"/>
  <c r="J297" i="1"/>
  <c r="I297" i="1"/>
  <c r="G297" i="1" s="1"/>
  <c r="F297" i="1" s="1"/>
  <c r="AV297" i="1" s="1"/>
  <c r="H297" i="1"/>
  <c r="AU294" i="1"/>
  <c r="AT294" i="1"/>
  <c r="AS294" i="1"/>
  <c r="AR294" i="1"/>
  <c r="AP294" i="1"/>
  <c r="AO294" i="1"/>
  <c r="AN294" i="1"/>
  <c r="AM294" i="1"/>
  <c r="AL294" i="1"/>
  <c r="AK294" i="1"/>
  <c r="AI294" i="1"/>
  <c r="AH294" i="1"/>
  <c r="AG294" i="1"/>
  <c r="AE294" i="1"/>
  <c r="AD294" i="1"/>
  <c r="AC294" i="1"/>
  <c r="AB294" i="1"/>
  <c r="AA294" i="1"/>
  <c r="Z294" i="1"/>
  <c r="Y294" i="1"/>
  <c r="X294" i="1"/>
  <c r="U294" i="1"/>
  <c r="T294" i="1"/>
  <c r="S294" i="1"/>
  <c r="R294" i="1"/>
  <c r="Q294" i="1"/>
  <c r="P294" i="1"/>
  <c r="O294" i="1"/>
  <c r="N294" i="1"/>
  <c r="M294" i="1"/>
  <c r="K294" i="1"/>
  <c r="J294" i="1"/>
  <c r="I294" i="1"/>
  <c r="H294" i="1"/>
  <c r="AI293" i="1"/>
  <c r="AI295" i="1" s="1"/>
  <c r="AA293" i="1"/>
  <c r="AA295" i="1" s="1"/>
  <c r="Z293" i="1"/>
  <c r="Z295" i="1" s="1"/>
  <c r="Z296" i="1" s="1"/>
  <c r="R293" i="1"/>
  <c r="R295" i="1" s="1"/>
  <c r="Q293" i="1"/>
  <c r="Q295" i="1" s="1"/>
  <c r="Q296" i="1" s="1"/>
  <c r="AQ292" i="1"/>
  <c r="AJ292" i="1"/>
  <c r="AW292" i="1" s="1"/>
  <c r="AF292" i="1"/>
  <c r="W292" i="1"/>
  <c r="V292" i="1" s="1"/>
  <c r="P292" i="1"/>
  <c r="L292" i="1"/>
  <c r="F292" i="1" s="1"/>
  <c r="AV292" i="1" s="1"/>
  <c r="G292" i="1"/>
  <c r="AQ291" i="1"/>
  <c r="AJ291" i="1"/>
  <c r="AW291" i="1" s="1"/>
  <c r="AF291" i="1"/>
  <c r="W291" i="1"/>
  <c r="V291" i="1"/>
  <c r="P291" i="1"/>
  <c r="L291" i="1"/>
  <c r="G291" i="1"/>
  <c r="F291" i="1" s="1"/>
  <c r="AV291" i="1" s="1"/>
  <c r="AX291" i="1" s="1"/>
  <c r="AQ290" i="1"/>
  <c r="AJ290" i="1"/>
  <c r="AW290" i="1" s="1"/>
  <c r="AF290" i="1"/>
  <c r="W290" i="1"/>
  <c r="V290" i="1" s="1"/>
  <c r="P290" i="1"/>
  <c r="L290" i="1"/>
  <c r="G290" i="1"/>
  <c r="AW289" i="1"/>
  <c r="AQ289" i="1"/>
  <c r="AJ289" i="1"/>
  <c r="AF289" i="1"/>
  <c r="W289" i="1"/>
  <c r="V289" i="1"/>
  <c r="P289" i="1"/>
  <c r="L289" i="1"/>
  <c r="F289" i="1" s="1"/>
  <c r="AV289" i="1" s="1"/>
  <c r="G289" i="1"/>
  <c r="AW288" i="1"/>
  <c r="AQ288" i="1"/>
  <c r="AJ288" i="1"/>
  <c r="AF288" i="1"/>
  <c r="W288" i="1"/>
  <c r="V288" i="1" s="1"/>
  <c r="P288" i="1"/>
  <c r="L288" i="1"/>
  <c r="L294" i="1" s="1"/>
  <c r="G288" i="1"/>
  <c r="F288" i="1" s="1"/>
  <c r="AV288" i="1" s="1"/>
  <c r="AQ287" i="1"/>
  <c r="AQ294" i="1" s="1"/>
  <c r="AJ287" i="1"/>
  <c r="AF287" i="1"/>
  <c r="AF294" i="1" s="1"/>
  <c r="W287" i="1"/>
  <c r="P287" i="1"/>
  <c r="F287" i="1" s="1"/>
  <c r="L287" i="1"/>
  <c r="G287" i="1"/>
  <c r="G294" i="1" s="1"/>
  <c r="AQ286" i="1"/>
  <c r="AJ286" i="1"/>
  <c r="AW286" i="1" s="1"/>
  <c r="AF286" i="1"/>
  <c r="W286" i="1"/>
  <c r="V286" i="1"/>
  <c r="P286" i="1"/>
  <c r="L286" i="1"/>
  <c r="G286" i="1"/>
  <c r="AQ285" i="1"/>
  <c r="AW285" i="1" s="1"/>
  <c r="AJ285" i="1"/>
  <c r="AF285" i="1"/>
  <c r="W285" i="1"/>
  <c r="V285" i="1"/>
  <c r="P285" i="1"/>
  <c r="L285" i="1"/>
  <c r="G285" i="1"/>
  <c r="F285" i="1"/>
  <c r="AV285" i="1" s="1"/>
  <c r="AQ284" i="1"/>
  <c r="AJ284" i="1"/>
  <c r="AW284" i="1" s="1"/>
  <c r="AF284" i="1"/>
  <c r="W284" i="1"/>
  <c r="V284" i="1" s="1"/>
  <c r="P284" i="1"/>
  <c r="L284" i="1"/>
  <c r="F284" i="1" s="1"/>
  <c r="AV284" i="1" s="1"/>
  <c r="G284" i="1"/>
  <c r="AU283" i="1"/>
  <c r="AT283" i="1"/>
  <c r="AQ283" i="1" s="1"/>
  <c r="AS283" i="1"/>
  <c r="AR283" i="1"/>
  <c r="AP283" i="1"/>
  <c r="AO283" i="1"/>
  <c r="AN283" i="1"/>
  <c r="AM283" i="1"/>
  <c r="AL283" i="1"/>
  <c r="AK283" i="1"/>
  <c r="AI283" i="1"/>
  <c r="AH283" i="1"/>
  <c r="AG283" i="1"/>
  <c r="AF283" i="1"/>
  <c r="AE283" i="1"/>
  <c r="AD283" i="1"/>
  <c r="AC283" i="1"/>
  <c r="AB283" i="1"/>
  <c r="AA283" i="1"/>
  <c r="Z283" i="1"/>
  <c r="Y283" i="1"/>
  <c r="X283" i="1"/>
  <c r="W283" i="1" s="1"/>
  <c r="V283" i="1" s="1"/>
  <c r="U283" i="1"/>
  <c r="T283" i="1"/>
  <c r="S283" i="1"/>
  <c r="R283" i="1"/>
  <c r="Q283" i="1"/>
  <c r="P283" i="1"/>
  <c r="O283" i="1"/>
  <c r="N283" i="1"/>
  <c r="L283" i="1" s="1"/>
  <c r="M283" i="1"/>
  <c r="K283" i="1"/>
  <c r="J283" i="1"/>
  <c r="I283" i="1"/>
  <c r="H283" i="1"/>
  <c r="G283" i="1" s="1"/>
  <c r="F283" i="1" s="1"/>
  <c r="AV283" i="1" s="1"/>
  <c r="AU282" i="1"/>
  <c r="AT282" i="1"/>
  <c r="AS282" i="1"/>
  <c r="AR282" i="1"/>
  <c r="AP282" i="1"/>
  <c r="AO282" i="1"/>
  <c r="AN282" i="1"/>
  <c r="AM282" i="1"/>
  <c r="AL282" i="1"/>
  <c r="AK282" i="1"/>
  <c r="AI282" i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V282" i="1" s="1"/>
  <c r="U282" i="1"/>
  <c r="T282" i="1"/>
  <c r="S282" i="1"/>
  <c r="R282" i="1"/>
  <c r="Q282" i="1"/>
  <c r="P282" i="1"/>
  <c r="O282" i="1"/>
  <c r="N282" i="1"/>
  <c r="M282" i="1"/>
  <c r="K282" i="1"/>
  <c r="J282" i="1"/>
  <c r="I282" i="1"/>
  <c r="H282" i="1"/>
  <c r="G282" i="1"/>
  <c r="AU281" i="1"/>
  <c r="AT281" i="1"/>
  <c r="AS281" i="1"/>
  <c r="AR281" i="1"/>
  <c r="AQ281" i="1" s="1"/>
  <c r="AP281" i="1"/>
  <c r="AO281" i="1"/>
  <c r="AN281" i="1"/>
  <c r="AM281" i="1"/>
  <c r="AL281" i="1"/>
  <c r="AJ281" i="1" s="1"/>
  <c r="AK281" i="1"/>
  <c r="AI281" i="1"/>
  <c r="AH281" i="1"/>
  <c r="AG281" i="1"/>
  <c r="AF281" i="1" s="1"/>
  <c r="AE281" i="1"/>
  <c r="AD281" i="1"/>
  <c r="AC281" i="1"/>
  <c r="AB281" i="1"/>
  <c r="AA281" i="1"/>
  <c r="Z281" i="1"/>
  <c r="Y281" i="1"/>
  <c r="X281" i="1"/>
  <c r="W281" i="1"/>
  <c r="V281" i="1" s="1"/>
  <c r="U281" i="1"/>
  <c r="T281" i="1"/>
  <c r="S281" i="1"/>
  <c r="R281" i="1"/>
  <c r="Q281" i="1"/>
  <c r="P281" i="1" s="1"/>
  <c r="O281" i="1"/>
  <c r="N281" i="1"/>
  <c r="L281" i="1" s="1"/>
  <c r="M281" i="1"/>
  <c r="K281" i="1"/>
  <c r="J281" i="1"/>
  <c r="I281" i="1"/>
  <c r="H281" i="1"/>
  <c r="G281" i="1"/>
  <c r="F281" i="1" s="1"/>
  <c r="AV281" i="1" s="1"/>
  <c r="AU280" i="1"/>
  <c r="AT280" i="1"/>
  <c r="AS280" i="1"/>
  <c r="AQ280" i="1" s="1"/>
  <c r="AR280" i="1"/>
  <c r="AP280" i="1"/>
  <c r="AO280" i="1"/>
  <c r="AN280" i="1"/>
  <c r="AM280" i="1"/>
  <c r="AL280" i="1"/>
  <c r="AK280" i="1"/>
  <c r="AI280" i="1"/>
  <c r="AF280" i="1" s="1"/>
  <c r="AH280" i="1"/>
  <c r="AG280" i="1"/>
  <c r="AE280" i="1"/>
  <c r="AD280" i="1"/>
  <c r="AC280" i="1"/>
  <c r="AB280" i="1"/>
  <c r="AA280" i="1"/>
  <c r="Z280" i="1"/>
  <c r="Y280" i="1"/>
  <c r="X280" i="1"/>
  <c r="U280" i="1"/>
  <c r="T280" i="1"/>
  <c r="S280" i="1"/>
  <c r="R280" i="1"/>
  <c r="Q280" i="1"/>
  <c r="O280" i="1"/>
  <c r="N280" i="1"/>
  <c r="M280" i="1"/>
  <c r="K280" i="1"/>
  <c r="J280" i="1"/>
  <c r="I280" i="1"/>
  <c r="H280" i="1"/>
  <c r="G280" i="1" s="1"/>
  <c r="AQ279" i="1"/>
  <c r="AJ279" i="1"/>
  <c r="AW279" i="1" s="1"/>
  <c r="AF279" i="1"/>
  <c r="W279" i="1"/>
  <c r="P279" i="1"/>
  <c r="F279" i="1" s="1"/>
  <c r="L279" i="1"/>
  <c r="G279" i="1"/>
  <c r="AQ278" i="1"/>
  <c r="AJ278" i="1"/>
  <c r="AW278" i="1" s="1"/>
  <c r="AX278" i="1" s="1"/>
  <c r="AF278" i="1"/>
  <c r="W278" i="1"/>
  <c r="V278" i="1"/>
  <c r="P278" i="1"/>
  <c r="L278" i="1"/>
  <c r="G278" i="1"/>
  <c r="F278" i="1" s="1"/>
  <c r="AV278" i="1" s="1"/>
  <c r="AW277" i="1"/>
  <c r="AQ277" i="1"/>
  <c r="AJ277" i="1"/>
  <c r="AF277" i="1"/>
  <c r="W277" i="1"/>
  <c r="V277" i="1"/>
  <c r="P277" i="1"/>
  <c r="L277" i="1"/>
  <c r="G277" i="1"/>
  <c r="F277" i="1" s="1"/>
  <c r="AV277" i="1" s="1"/>
  <c r="AQ276" i="1"/>
  <c r="AJ276" i="1"/>
  <c r="AW276" i="1" s="1"/>
  <c r="AF276" i="1"/>
  <c r="W276" i="1"/>
  <c r="V276" i="1" s="1"/>
  <c r="P276" i="1"/>
  <c r="L276" i="1"/>
  <c r="G276" i="1"/>
  <c r="F276" i="1"/>
  <c r="AV276" i="1" s="1"/>
  <c r="AU275" i="1"/>
  <c r="AT275" i="1"/>
  <c r="AS275" i="1"/>
  <c r="AR275" i="1"/>
  <c r="AQ275" i="1" s="1"/>
  <c r="AP275" i="1"/>
  <c r="AO275" i="1"/>
  <c r="AN275" i="1"/>
  <c r="AM275" i="1"/>
  <c r="AL275" i="1"/>
  <c r="AK275" i="1"/>
  <c r="AJ275" i="1" s="1"/>
  <c r="AW275" i="1" s="1"/>
  <c r="AI275" i="1"/>
  <c r="AH275" i="1"/>
  <c r="AF275" i="1" s="1"/>
  <c r="AG275" i="1"/>
  <c r="AE275" i="1"/>
  <c r="AD275" i="1"/>
  <c r="AC275" i="1"/>
  <c r="AB275" i="1"/>
  <c r="AA275" i="1"/>
  <c r="Z275" i="1"/>
  <c r="W275" i="1" s="1"/>
  <c r="Y275" i="1"/>
  <c r="X275" i="1"/>
  <c r="U275" i="1"/>
  <c r="T275" i="1"/>
  <c r="S275" i="1"/>
  <c r="R275" i="1"/>
  <c r="Q275" i="1"/>
  <c r="O275" i="1"/>
  <c r="N275" i="1"/>
  <c r="M275" i="1"/>
  <c r="L275" i="1"/>
  <c r="K275" i="1"/>
  <c r="J275" i="1"/>
  <c r="G275" i="1" s="1"/>
  <c r="I275" i="1"/>
  <c r="H275" i="1"/>
  <c r="AW274" i="1"/>
  <c r="AQ274" i="1"/>
  <c r="AJ274" i="1"/>
  <c r="AF274" i="1"/>
  <c r="W274" i="1"/>
  <c r="V274" i="1" s="1"/>
  <c r="P274" i="1"/>
  <c r="L274" i="1"/>
  <c r="F274" i="1" s="1"/>
  <c r="G274" i="1"/>
  <c r="AW273" i="1"/>
  <c r="AQ273" i="1"/>
  <c r="AJ273" i="1"/>
  <c r="AF273" i="1"/>
  <c r="W273" i="1"/>
  <c r="V273" i="1" s="1"/>
  <c r="U273" i="1"/>
  <c r="P273" i="1" s="1"/>
  <c r="L273" i="1"/>
  <c r="G273" i="1"/>
  <c r="AU272" i="1"/>
  <c r="AT272" i="1"/>
  <c r="AQ272" i="1" s="1"/>
  <c r="AS272" i="1"/>
  <c r="AR272" i="1"/>
  <c r="AP272" i="1"/>
  <c r="AO272" i="1"/>
  <c r="AN272" i="1"/>
  <c r="AM272" i="1"/>
  <c r="AL272" i="1"/>
  <c r="AK272" i="1"/>
  <c r="AI272" i="1"/>
  <c r="AH272" i="1"/>
  <c r="AG272" i="1"/>
  <c r="AF272" i="1" s="1"/>
  <c r="AE272" i="1"/>
  <c r="AD272" i="1"/>
  <c r="AC272" i="1"/>
  <c r="AB272" i="1"/>
  <c r="AA272" i="1"/>
  <c r="Z272" i="1"/>
  <c r="Y272" i="1"/>
  <c r="X272" i="1"/>
  <c r="U272" i="1"/>
  <c r="T272" i="1"/>
  <c r="S272" i="1"/>
  <c r="R272" i="1"/>
  <c r="Q272" i="1"/>
  <c r="P272" i="1" s="1"/>
  <c r="O272" i="1"/>
  <c r="N272" i="1"/>
  <c r="L272" i="1" s="1"/>
  <c r="M272" i="1"/>
  <c r="K272" i="1"/>
  <c r="J272" i="1"/>
  <c r="I272" i="1"/>
  <c r="I293" i="1" s="1"/>
  <c r="I295" i="1" s="1"/>
  <c r="I296" i="1" s="1"/>
  <c r="H272" i="1"/>
  <c r="G272" i="1" s="1"/>
  <c r="AQ271" i="1"/>
  <c r="AW271" i="1" s="1"/>
  <c r="AJ271" i="1"/>
  <c r="AF271" i="1"/>
  <c r="V271" i="1" s="1"/>
  <c r="W271" i="1"/>
  <c r="P271" i="1"/>
  <c r="L271" i="1"/>
  <c r="G271" i="1"/>
  <c r="F271" i="1" s="1"/>
  <c r="AV271" i="1" s="1"/>
  <c r="AU270" i="1"/>
  <c r="AT270" i="1"/>
  <c r="AS270" i="1"/>
  <c r="AQ270" i="1" s="1"/>
  <c r="AR270" i="1"/>
  <c r="AP270" i="1"/>
  <c r="AO270" i="1"/>
  <c r="AN270" i="1"/>
  <c r="AM270" i="1"/>
  <c r="AL270" i="1"/>
  <c r="AK270" i="1"/>
  <c r="AI270" i="1"/>
  <c r="AF270" i="1" s="1"/>
  <c r="AH270" i="1"/>
  <c r="AG270" i="1"/>
  <c r="AE270" i="1"/>
  <c r="AD270" i="1"/>
  <c r="AC270" i="1"/>
  <c r="AB270" i="1"/>
  <c r="AA270" i="1"/>
  <c r="Z270" i="1"/>
  <c r="Y270" i="1"/>
  <c r="X270" i="1"/>
  <c r="U270" i="1"/>
  <c r="T270" i="1"/>
  <c r="S270" i="1"/>
  <c r="P270" i="1" s="1"/>
  <c r="R270" i="1"/>
  <c r="Q270" i="1"/>
  <c r="O270" i="1"/>
  <c r="N270" i="1"/>
  <c r="M270" i="1"/>
  <c r="L270" i="1" s="1"/>
  <c r="F270" i="1" s="1"/>
  <c r="K270" i="1"/>
  <c r="J270" i="1"/>
  <c r="I270" i="1"/>
  <c r="H270" i="1"/>
  <c r="G270" i="1" s="1"/>
  <c r="AQ269" i="1"/>
  <c r="AJ269" i="1"/>
  <c r="AW269" i="1" s="1"/>
  <c r="AF269" i="1"/>
  <c r="W269" i="1"/>
  <c r="U269" i="1"/>
  <c r="P269" i="1" s="1"/>
  <c r="L269" i="1"/>
  <c r="G269" i="1"/>
  <c r="AW268" i="1"/>
  <c r="AQ268" i="1"/>
  <c r="AJ268" i="1"/>
  <c r="AF268" i="1"/>
  <c r="W268" i="1"/>
  <c r="V268" i="1"/>
  <c r="T268" i="1"/>
  <c r="P268" i="1"/>
  <c r="F268" i="1" s="1"/>
  <c r="L268" i="1"/>
  <c r="G268" i="1"/>
  <c r="AQ267" i="1"/>
  <c r="AJ267" i="1"/>
  <c r="AW267" i="1" s="1"/>
  <c r="AF267" i="1"/>
  <c r="W267" i="1"/>
  <c r="V267" i="1"/>
  <c r="P267" i="1"/>
  <c r="L267" i="1"/>
  <c r="G267" i="1"/>
  <c r="F267" i="1" s="1"/>
  <c r="AV267" i="1" s="1"/>
  <c r="AX267" i="1" s="1"/>
  <c r="AW266" i="1"/>
  <c r="AQ266" i="1"/>
  <c r="AJ266" i="1"/>
  <c r="AF266" i="1"/>
  <c r="W266" i="1"/>
  <c r="V266" i="1"/>
  <c r="P266" i="1"/>
  <c r="L266" i="1"/>
  <c r="G266" i="1"/>
  <c r="F266" i="1" s="1"/>
  <c r="AV266" i="1" s="1"/>
  <c r="AU265" i="1"/>
  <c r="AT265" i="1"/>
  <c r="AS265" i="1"/>
  <c r="AR265" i="1"/>
  <c r="AQ265" i="1" s="1"/>
  <c r="AP265" i="1"/>
  <c r="AO265" i="1"/>
  <c r="AN265" i="1"/>
  <c r="AM265" i="1"/>
  <c r="AL265" i="1"/>
  <c r="AK265" i="1"/>
  <c r="AI265" i="1"/>
  <c r="AH265" i="1"/>
  <c r="AG265" i="1"/>
  <c r="AF265" i="1" s="1"/>
  <c r="AE265" i="1"/>
  <c r="AD265" i="1"/>
  <c r="AC265" i="1"/>
  <c r="AB265" i="1"/>
  <c r="AA265" i="1"/>
  <c r="Z265" i="1"/>
  <c r="Y265" i="1"/>
  <c r="X265" i="1"/>
  <c r="W265" i="1"/>
  <c r="V265" i="1" s="1"/>
  <c r="U265" i="1"/>
  <c r="T265" i="1"/>
  <c r="S265" i="1"/>
  <c r="R265" i="1"/>
  <c r="Q265" i="1"/>
  <c r="P265" i="1" s="1"/>
  <c r="O265" i="1"/>
  <c r="N265" i="1"/>
  <c r="L265" i="1" s="1"/>
  <c r="M265" i="1"/>
  <c r="K265" i="1"/>
  <c r="J265" i="1"/>
  <c r="I265" i="1"/>
  <c r="H265" i="1"/>
  <c r="G265" i="1"/>
  <c r="F265" i="1" s="1"/>
  <c r="AV265" i="1" s="1"/>
  <c r="AQ264" i="1"/>
  <c r="AJ264" i="1"/>
  <c r="AW264" i="1" s="1"/>
  <c r="AF264" i="1"/>
  <c r="V264" i="1" s="1"/>
  <c r="W264" i="1"/>
  <c r="P264" i="1"/>
  <c r="L264" i="1"/>
  <c r="G264" i="1"/>
  <c r="F264" i="1" s="1"/>
  <c r="AV264" i="1" s="1"/>
  <c r="AW263" i="1"/>
  <c r="AQ263" i="1"/>
  <c r="AJ263" i="1"/>
  <c r="AF263" i="1"/>
  <c r="W263" i="1"/>
  <c r="V263" i="1"/>
  <c r="P263" i="1"/>
  <c r="L263" i="1"/>
  <c r="F263" i="1" s="1"/>
  <c r="AV263" i="1" s="1"/>
  <c r="G263" i="1"/>
  <c r="AW262" i="1"/>
  <c r="AQ262" i="1"/>
  <c r="AJ262" i="1"/>
  <c r="AF262" i="1"/>
  <c r="W262" i="1"/>
  <c r="V262" i="1" s="1"/>
  <c r="P262" i="1"/>
  <c r="L262" i="1"/>
  <c r="G262" i="1"/>
  <c r="AU261" i="1"/>
  <c r="AT261" i="1"/>
  <c r="AS261" i="1"/>
  <c r="AQ261" i="1" s="1"/>
  <c r="AR261" i="1"/>
  <c r="AP261" i="1"/>
  <c r="AO261" i="1"/>
  <c r="AN261" i="1"/>
  <c r="AM261" i="1"/>
  <c r="AL261" i="1"/>
  <c r="AK261" i="1"/>
  <c r="AI261" i="1"/>
  <c r="AH261" i="1"/>
  <c r="AG261" i="1"/>
  <c r="AF261" i="1"/>
  <c r="AE261" i="1"/>
  <c r="AD261" i="1"/>
  <c r="AC261" i="1"/>
  <c r="AB261" i="1"/>
  <c r="AA261" i="1"/>
  <c r="Z261" i="1"/>
  <c r="Y261" i="1"/>
  <c r="X261" i="1"/>
  <c r="W261" i="1"/>
  <c r="V261" i="1" s="1"/>
  <c r="U261" i="1"/>
  <c r="T261" i="1"/>
  <c r="S261" i="1"/>
  <c r="R261" i="1"/>
  <c r="Q261" i="1"/>
  <c r="P261" i="1"/>
  <c r="O261" i="1"/>
  <c r="N261" i="1"/>
  <c r="M261" i="1"/>
  <c r="K261" i="1"/>
  <c r="J261" i="1"/>
  <c r="I261" i="1"/>
  <c r="H261" i="1"/>
  <c r="H293" i="1" s="1"/>
  <c r="H295" i="1" s="1"/>
  <c r="H296" i="1" s="1"/>
  <c r="G261" i="1"/>
  <c r="AU260" i="1"/>
  <c r="AT260" i="1"/>
  <c r="AT293" i="1" s="1"/>
  <c r="AT295" i="1" s="1"/>
  <c r="AT296" i="1" s="1"/>
  <c r="AS260" i="1"/>
  <c r="AR260" i="1"/>
  <c r="AP260" i="1"/>
  <c r="AP293" i="1" s="1"/>
  <c r="AP295" i="1" s="1"/>
  <c r="AO260" i="1"/>
  <c r="AO293" i="1" s="1"/>
  <c r="AO295" i="1" s="1"/>
  <c r="AO296" i="1" s="1"/>
  <c r="AN260" i="1"/>
  <c r="AM260" i="1"/>
  <c r="AM293" i="1" s="1"/>
  <c r="AM295" i="1" s="1"/>
  <c r="AM296" i="1" s="1"/>
  <c r="AL260" i="1"/>
  <c r="AK260" i="1"/>
  <c r="AK293" i="1" s="1"/>
  <c r="AK295" i="1" s="1"/>
  <c r="AK296" i="1" s="1"/>
  <c r="AI260" i="1"/>
  <c r="AH260" i="1"/>
  <c r="AH293" i="1" s="1"/>
  <c r="AH295" i="1" s="1"/>
  <c r="AG260" i="1"/>
  <c r="AE260" i="1"/>
  <c r="AD260" i="1"/>
  <c r="AC260" i="1"/>
  <c r="AC293" i="1" s="1"/>
  <c r="AC295" i="1" s="1"/>
  <c r="AC296" i="1" s="1"/>
  <c r="AB260" i="1"/>
  <c r="AB293" i="1" s="1"/>
  <c r="AB295" i="1" s="1"/>
  <c r="AB296" i="1" s="1"/>
  <c r="AA260" i="1"/>
  <c r="Z260" i="1"/>
  <c r="Y260" i="1"/>
  <c r="X260" i="1"/>
  <c r="W260" i="1"/>
  <c r="U260" i="1"/>
  <c r="T260" i="1"/>
  <c r="T293" i="1" s="1"/>
  <c r="T295" i="1" s="1"/>
  <c r="T296" i="1" s="1"/>
  <c r="S260" i="1"/>
  <c r="S293" i="1" s="1"/>
  <c r="S295" i="1" s="1"/>
  <c r="R260" i="1"/>
  <c r="Q260" i="1"/>
  <c r="P260" i="1" s="1"/>
  <c r="O260" i="1"/>
  <c r="N260" i="1"/>
  <c r="M260" i="1"/>
  <c r="K260" i="1"/>
  <c r="K293" i="1" s="1"/>
  <c r="K295" i="1" s="1"/>
  <c r="K296" i="1" s="1"/>
  <c r="J260" i="1"/>
  <c r="J293" i="1" s="1"/>
  <c r="J295" i="1" s="1"/>
  <c r="I260" i="1"/>
  <c r="H260" i="1"/>
  <c r="G260" i="1"/>
  <c r="AQ259" i="1"/>
  <c r="AJ259" i="1"/>
  <c r="AW259" i="1" s="1"/>
  <c r="AF259" i="1"/>
  <c r="V259" i="1" s="1"/>
  <c r="W259" i="1"/>
  <c r="P259" i="1"/>
  <c r="L259" i="1"/>
  <c r="G259" i="1"/>
  <c r="F259" i="1" s="1"/>
  <c r="B259" i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AQ258" i="1"/>
  <c r="AJ258" i="1"/>
  <c r="AW258" i="1" s="1"/>
  <c r="AF258" i="1"/>
  <c r="AD258" i="1"/>
  <c r="W258" i="1" s="1"/>
  <c r="U258" i="1"/>
  <c r="P258" i="1" s="1"/>
  <c r="L258" i="1"/>
  <c r="G258" i="1"/>
  <c r="AU257" i="1"/>
  <c r="AT257" i="1"/>
  <c r="AS257" i="1"/>
  <c r="AR257" i="1"/>
  <c r="AQ257" i="1"/>
  <c r="AP257" i="1"/>
  <c r="AO257" i="1"/>
  <c r="AN257" i="1"/>
  <c r="AM257" i="1"/>
  <c r="AL257" i="1"/>
  <c r="AK257" i="1"/>
  <c r="AI257" i="1"/>
  <c r="AH257" i="1"/>
  <c r="AF257" i="1" s="1"/>
  <c r="AG257" i="1"/>
  <c r="AE257" i="1"/>
  <c r="AD257" i="1"/>
  <c r="AC257" i="1"/>
  <c r="AB257" i="1"/>
  <c r="AA257" i="1"/>
  <c r="AA296" i="1" s="1"/>
  <c r="Z257" i="1"/>
  <c r="Y257" i="1"/>
  <c r="X257" i="1"/>
  <c r="W257" i="1" s="1"/>
  <c r="V257" i="1" s="1"/>
  <c r="U257" i="1"/>
  <c r="T257" i="1"/>
  <c r="S257" i="1"/>
  <c r="R257" i="1"/>
  <c r="Q257" i="1"/>
  <c r="O257" i="1"/>
  <c r="N257" i="1"/>
  <c r="M257" i="1"/>
  <c r="L257" i="1" s="1"/>
  <c r="K257" i="1"/>
  <c r="J257" i="1"/>
  <c r="I257" i="1"/>
  <c r="H257" i="1"/>
  <c r="T255" i="1"/>
  <c r="AR254" i="1"/>
  <c r="AP254" i="1"/>
  <c r="AO254" i="1"/>
  <c r="AH254" i="1"/>
  <c r="AG254" i="1"/>
  <c r="AB254" i="1"/>
  <c r="Z254" i="1"/>
  <c r="Y254" i="1"/>
  <c r="T254" i="1"/>
  <c r="R254" i="1"/>
  <c r="Q254" i="1"/>
  <c r="J254" i="1"/>
  <c r="I254" i="1"/>
  <c r="AU253" i="1"/>
  <c r="AU255" i="1" s="1"/>
  <c r="AU256" i="1" s="1"/>
  <c r="AT253" i="1"/>
  <c r="AT255" i="1" s="1"/>
  <c r="AT256" i="1" s="1"/>
  <c r="AL253" i="1"/>
  <c r="AD253" i="1"/>
  <c r="O253" i="1"/>
  <c r="O255" i="1" s="1"/>
  <c r="O256" i="1" s="1"/>
  <c r="N253" i="1"/>
  <c r="N255" i="1" s="1"/>
  <c r="N256" i="1" s="1"/>
  <c r="AQ252" i="1"/>
  <c r="AJ252" i="1"/>
  <c r="AW252" i="1" s="1"/>
  <c r="AF252" i="1"/>
  <c r="W252" i="1"/>
  <c r="V252" i="1"/>
  <c r="P252" i="1"/>
  <c r="L252" i="1"/>
  <c r="F252" i="1" s="1"/>
  <c r="G252" i="1"/>
  <c r="AW251" i="1"/>
  <c r="AQ251" i="1"/>
  <c r="AJ251" i="1"/>
  <c r="AF251" i="1"/>
  <c r="W251" i="1"/>
  <c r="V251" i="1" s="1"/>
  <c r="P251" i="1"/>
  <c r="L251" i="1"/>
  <c r="G251" i="1"/>
  <c r="AU250" i="1"/>
  <c r="AU254" i="1" s="1"/>
  <c r="AT250" i="1"/>
  <c r="AT254" i="1" s="1"/>
  <c r="AS250" i="1"/>
  <c r="AS254" i="1" s="1"/>
  <c r="AR250" i="1"/>
  <c r="AP250" i="1"/>
  <c r="AO250" i="1"/>
  <c r="AN250" i="1"/>
  <c r="AN254" i="1" s="1"/>
  <c r="AM250" i="1"/>
  <c r="AM254" i="1" s="1"/>
  <c r="AL250" i="1"/>
  <c r="AL254" i="1" s="1"/>
  <c r="AK250" i="1"/>
  <c r="AI250" i="1"/>
  <c r="AI254" i="1" s="1"/>
  <c r="AH250" i="1"/>
  <c r="AG250" i="1"/>
  <c r="AF250" i="1"/>
  <c r="AE250" i="1"/>
  <c r="AE254" i="1" s="1"/>
  <c r="AD250" i="1"/>
  <c r="AD254" i="1" s="1"/>
  <c r="AC250" i="1"/>
  <c r="AC254" i="1" s="1"/>
  <c r="AB250" i="1"/>
  <c r="AA250" i="1"/>
  <c r="AA254" i="1" s="1"/>
  <c r="Z250" i="1"/>
  <c r="Y250" i="1"/>
  <c r="X250" i="1"/>
  <c r="X254" i="1" s="1"/>
  <c r="W250" i="1"/>
  <c r="V250" i="1" s="1"/>
  <c r="U250" i="1"/>
  <c r="U254" i="1" s="1"/>
  <c r="T250" i="1"/>
  <c r="S250" i="1"/>
  <c r="S254" i="1" s="1"/>
  <c r="R250" i="1"/>
  <c r="Q250" i="1"/>
  <c r="P250" i="1"/>
  <c r="P254" i="1" s="1"/>
  <c r="O250" i="1"/>
  <c r="O254" i="1" s="1"/>
  <c r="N250" i="1"/>
  <c r="N254" i="1" s="1"/>
  <c r="M250" i="1"/>
  <c r="K250" i="1"/>
  <c r="K254" i="1" s="1"/>
  <c r="J250" i="1"/>
  <c r="I250" i="1"/>
  <c r="H250" i="1"/>
  <c r="H254" i="1" s="1"/>
  <c r="AQ249" i="1"/>
  <c r="AJ249" i="1"/>
  <c r="AF249" i="1"/>
  <c r="AF254" i="1" s="1"/>
  <c r="W249" i="1"/>
  <c r="P249" i="1"/>
  <c r="L249" i="1"/>
  <c r="G249" i="1"/>
  <c r="F249" i="1"/>
  <c r="AQ248" i="1"/>
  <c r="AJ248" i="1"/>
  <c r="AW248" i="1" s="1"/>
  <c r="AF248" i="1"/>
  <c r="W248" i="1"/>
  <c r="P248" i="1"/>
  <c r="F248" i="1" s="1"/>
  <c r="L248" i="1"/>
  <c r="G248" i="1"/>
  <c r="AU247" i="1"/>
  <c r="AT247" i="1"/>
  <c r="AS247" i="1"/>
  <c r="AR247" i="1"/>
  <c r="AQ247" i="1"/>
  <c r="AP247" i="1"/>
  <c r="AO247" i="1"/>
  <c r="AN247" i="1"/>
  <c r="AM247" i="1"/>
  <c r="AL247" i="1"/>
  <c r="AK247" i="1"/>
  <c r="AJ247" i="1" s="1"/>
  <c r="AW247" i="1" s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 s="1"/>
  <c r="V247" i="1" s="1"/>
  <c r="U247" i="1"/>
  <c r="T247" i="1"/>
  <c r="S247" i="1"/>
  <c r="R247" i="1"/>
  <c r="P247" i="1" s="1"/>
  <c r="Q247" i="1"/>
  <c r="O247" i="1"/>
  <c r="N247" i="1"/>
  <c r="M247" i="1"/>
  <c r="L247" i="1" s="1"/>
  <c r="K247" i="1"/>
  <c r="J247" i="1"/>
  <c r="I247" i="1"/>
  <c r="H247" i="1"/>
  <c r="B247" i="1"/>
  <c r="B248" i="1" s="1"/>
  <c r="B249" i="1" s="1"/>
  <c r="B250" i="1" s="1"/>
  <c r="B251" i="1" s="1"/>
  <c r="B252" i="1" s="1"/>
  <c r="AU246" i="1"/>
  <c r="AT246" i="1"/>
  <c r="AS246" i="1"/>
  <c r="AS253" i="1" s="1"/>
  <c r="AS255" i="1" s="1"/>
  <c r="AS256" i="1" s="1"/>
  <c r="AR246" i="1"/>
  <c r="AP246" i="1"/>
  <c r="AP253" i="1" s="1"/>
  <c r="AP255" i="1" s="1"/>
  <c r="AO246" i="1"/>
  <c r="AO253" i="1" s="1"/>
  <c r="AO255" i="1" s="1"/>
  <c r="AO256" i="1" s="1"/>
  <c r="AN246" i="1"/>
  <c r="AN253" i="1" s="1"/>
  <c r="AN255" i="1" s="1"/>
  <c r="AN256" i="1" s="1"/>
  <c r="AM246" i="1"/>
  <c r="AM253" i="1" s="1"/>
  <c r="AM255" i="1" s="1"/>
  <c r="AM256" i="1" s="1"/>
  <c r="AL246" i="1"/>
  <c r="AK246" i="1"/>
  <c r="AK253" i="1" s="1"/>
  <c r="AI246" i="1"/>
  <c r="AI253" i="1" s="1"/>
  <c r="AH246" i="1"/>
  <c r="AH253" i="1" s="1"/>
  <c r="AG246" i="1"/>
  <c r="AE246" i="1"/>
  <c r="AE253" i="1" s="1"/>
  <c r="AE255" i="1" s="1"/>
  <c r="AE256" i="1" s="1"/>
  <c r="AD246" i="1"/>
  <c r="AC246" i="1"/>
  <c r="AB246" i="1"/>
  <c r="AB253" i="1" s="1"/>
  <c r="AB255" i="1" s="1"/>
  <c r="AB256" i="1" s="1"/>
  <c r="AA246" i="1"/>
  <c r="AA253" i="1" s="1"/>
  <c r="Z246" i="1"/>
  <c r="Z253" i="1" s="1"/>
  <c r="Z255" i="1" s="1"/>
  <c r="Y246" i="1"/>
  <c r="Y253" i="1" s="1"/>
  <c r="Y255" i="1" s="1"/>
  <c r="X246" i="1"/>
  <c r="U246" i="1"/>
  <c r="U253" i="1" s="1"/>
  <c r="U255" i="1" s="1"/>
  <c r="U256" i="1" s="1"/>
  <c r="T246" i="1"/>
  <c r="T253" i="1" s="1"/>
  <c r="S246" i="1"/>
  <c r="S253" i="1" s="1"/>
  <c r="S255" i="1" s="1"/>
  <c r="S256" i="1" s="1"/>
  <c r="R246" i="1"/>
  <c r="R253" i="1" s="1"/>
  <c r="R255" i="1" s="1"/>
  <c r="Q246" i="1"/>
  <c r="O246" i="1"/>
  <c r="N246" i="1"/>
  <c r="M246" i="1"/>
  <c r="M253" i="1" s="1"/>
  <c r="L246" i="1"/>
  <c r="L253" i="1" s="1"/>
  <c r="K246" i="1"/>
  <c r="J246" i="1"/>
  <c r="J253" i="1" s="1"/>
  <c r="J255" i="1" s="1"/>
  <c r="J256" i="1" s="1"/>
  <c r="I246" i="1"/>
  <c r="I253" i="1" s="1"/>
  <c r="I255" i="1" s="1"/>
  <c r="H246" i="1"/>
  <c r="H253" i="1" s="1"/>
  <c r="H255" i="1" s="1"/>
  <c r="H256" i="1" s="1"/>
  <c r="B246" i="1"/>
  <c r="AU244" i="1"/>
  <c r="AT244" i="1"/>
  <c r="AS244" i="1"/>
  <c r="AR244" i="1"/>
  <c r="AP244" i="1"/>
  <c r="AO244" i="1"/>
  <c r="AN244" i="1"/>
  <c r="AM244" i="1"/>
  <c r="AL244" i="1"/>
  <c r="AK244" i="1"/>
  <c r="AJ244" i="1"/>
  <c r="AI244" i="1"/>
  <c r="AH244" i="1"/>
  <c r="AG244" i="1"/>
  <c r="AE244" i="1"/>
  <c r="AD244" i="1"/>
  <c r="AC244" i="1"/>
  <c r="AB244" i="1"/>
  <c r="AA244" i="1"/>
  <c r="Z244" i="1"/>
  <c r="Y244" i="1"/>
  <c r="X244" i="1"/>
  <c r="W244" i="1"/>
  <c r="U244" i="1"/>
  <c r="T244" i="1"/>
  <c r="S244" i="1"/>
  <c r="R244" i="1"/>
  <c r="Q244" i="1"/>
  <c r="O244" i="1"/>
  <c r="L244" i="1" s="1"/>
  <c r="N244" i="1"/>
  <c r="M244" i="1"/>
  <c r="K244" i="1"/>
  <c r="J244" i="1"/>
  <c r="I244" i="1"/>
  <c r="G244" i="1" s="1"/>
  <c r="H244" i="1"/>
  <c r="AU241" i="1"/>
  <c r="AN241" i="1"/>
  <c r="AM241" i="1"/>
  <c r="AD241" i="1"/>
  <c r="Y241" i="1"/>
  <c r="Y242" i="1" s="1"/>
  <c r="Y243" i="1" s="1"/>
  <c r="X241" i="1"/>
  <c r="N241" i="1"/>
  <c r="AL240" i="1"/>
  <c r="AL242" i="1" s="1"/>
  <c r="AL243" i="1" s="1"/>
  <c r="AW239" i="1"/>
  <c r="AQ239" i="1"/>
  <c r="AJ239" i="1"/>
  <c r="AF239" i="1"/>
  <c r="W239" i="1"/>
  <c r="V239" i="1"/>
  <c r="P239" i="1"/>
  <c r="L239" i="1"/>
  <c r="G239" i="1"/>
  <c r="F239" i="1" s="1"/>
  <c r="AV239" i="1" s="1"/>
  <c r="AX239" i="1" s="1"/>
  <c r="AQ238" i="1"/>
  <c r="AJ238" i="1"/>
  <c r="AW238" i="1" s="1"/>
  <c r="AX238" i="1" s="1"/>
  <c r="AF238" i="1"/>
  <c r="W238" i="1"/>
  <c r="V238" i="1"/>
  <c r="P238" i="1"/>
  <c r="L238" i="1"/>
  <c r="G238" i="1"/>
  <c r="F238" i="1" s="1"/>
  <c r="AV238" i="1" s="1"/>
  <c r="AW237" i="1"/>
  <c r="AQ237" i="1"/>
  <c r="AJ237" i="1"/>
  <c r="AF237" i="1"/>
  <c r="W237" i="1"/>
  <c r="V237" i="1" s="1"/>
  <c r="P237" i="1"/>
  <c r="L237" i="1"/>
  <c r="G237" i="1"/>
  <c r="F237" i="1"/>
  <c r="AV237" i="1" s="1"/>
  <c r="AQ236" i="1"/>
  <c r="AJ236" i="1"/>
  <c r="AF236" i="1"/>
  <c r="W236" i="1"/>
  <c r="V236" i="1" s="1"/>
  <c r="P236" i="1"/>
  <c r="L236" i="1"/>
  <c r="G236" i="1"/>
  <c r="F236" i="1"/>
  <c r="AU235" i="1"/>
  <c r="AT235" i="1"/>
  <c r="AS235" i="1"/>
  <c r="AQ235" i="1" s="1"/>
  <c r="AR235" i="1"/>
  <c r="AP235" i="1"/>
  <c r="AO235" i="1"/>
  <c r="AN235" i="1"/>
  <c r="AM235" i="1"/>
  <c r="AL235" i="1"/>
  <c r="AK235" i="1"/>
  <c r="AJ235" i="1" s="1"/>
  <c r="AI235" i="1"/>
  <c r="AH235" i="1"/>
  <c r="AF235" i="1" s="1"/>
  <c r="AG235" i="1"/>
  <c r="AE235" i="1"/>
  <c r="AD235" i="1"/>
  <c r="AC235" i="1"/>
  <c r="AB235" i="1"/>
  <c r="AA235" i="1"/>
  <c r="Z235" i="1"/>
  <c r="Y235" i="1"/>
  <c r="X235" i="1"/>
  <c r="U235" i="1"/>
  <c r="T235" i="1"/>
  <c r="S235" i="1"/>
  <c r="R235" i="1"/>
  <c r="P235" i="1" s="1"/>
  <c r="Q235" i="1"/>
  <c r="O235" i="1"/>
  <c r="N235" i="1"/>
  <c r="M235" i="1"/>
  <c r="L235" i="1" s="1"/>
  <c r="K235" i="1"/>
  <c r="J235" i="1"/>
  <c r="I235" i="1"/>
  <c r="I241" i="1" s="1"/>
  <c r="I242" i="1" s="1"/>
  <c r="I243" i="1" s="1"/>
  <c r="H235" i="1"/>
  <c r="AQ234" i="1"/>
  <c r="AW234" i="1" s="1"/>
  <c r="AX234" i="1" s="1"/>
  <c r="AJ234" i="1"/>
  <c r="AF234" i="1"/>
  <c r="W234" i="1"/>
  <c r="V234" i="1" s="1"/>
  <c r="P234" i="1"/>
  <c r="L234" i="1"/>
  <c r="G234" i="1"/>
  <c r="F234" i="1" s="1"/>
  <c r="AV234" i="1" s="1"/>
  <c r="AQ233" i="1"/>
  <c r="AJ233" i="1"/>
  <c r="AF233" i="1"/>
  <c r="V233" i="1" s="1"/>
  <c r="W233" i="1"/>
  <c r="P233" i="1"/>
  <c r="L233" i="1"/>
  <c r="G233" i="1"/>
  <c r="F233" i="1" s="1"/>
  <c r="AV233" i="1" s="1"/>
  <c r="AQ232" i="1"/>
  <c r="AJ232" i="1"/>
  <c r="AW232" i="1" s="1"/>
  <c r="AF232" i="1"/>
  <c r="W232" i="1"/>
  <c r="V232" i="1" s="1"/>
  <c r="P232" i="1"/>
  <c r="L232" i="1"/>
  <c r="G232" i="1"/>
  <c r="F232" i="1" s="1"/>
  <c r="AV232" i="1" s="1"/>
  <c r="AU231" i="1"/>
  <c r="AT231" i="1"/>
  <c r="AT241" i="1" s="1"/>
  <c r="AS231" i="1"/>
  <c r="AR231" i="1"/>
  <c r="AR241" i="1" s="1"/>
  <c r="AP231" i="1"/>
  <c r="AO231" i="1"/>
  <c r="AO241" i="1" s="1"/>
  <c r="AO242" i="1" s="1"/>
  <c r="AO243" i="1" s="1"/>
  <c r="AN231" i="1"/>
  <c r="AM231" i="1"/>
  <c r="AL231" i="1"/>
  <c r="AL241" i="1" s="1"/>
  <c r="AK231" i="1"/>
  <c r="AI231" i="1"/>
  <c r="AI241" i="1" s="1"/>
  <c r="AH231" i="1"/>
  <c r="AH241" i="1" s="1"/>
  <c r="AG231" i="1"/>
  <c r="AE231" i="1"/>
  <c r="AE241" i="1" s="1"/>
  <c r="AD231" i="1"/>
  <c r="AC231" i="1"/>
  <c r="AC241" i="1" s="1"/>
  <c r="AB231" i="1"/>
  <c r="AB241" i="1" s="1"/>
  <c r="AA231" i="1"/>
  <c r="AA241" i="1" s="1"/>
  <c r="Z231" i="1"/>
  <c r="Z241" i="1" s="1"/>
  <c r="Y231" i="1"/>
  <c r="X231" i="1"/>
  <c r="U231" i="1"/>
  <c r="T231" i="1"/>
  <c r="T241" i="1" s="1"/>
  <c r="S231" i="1"/>
  <c r="S241" i="1" s="1"/>
  <c r="R231" i="1"/>
  <c r="Q231" i="1"/>
  <c r="Q241" i="1" s="1"/>
  <c r="O231" i="1"/>
  <c r="O241" i="1" s="1"/>
  <c r="N231" i="1"/>
  <c r="L231" i="1" s="1"/>
  <c r="L241" i="1" s="1"/>
  <c r="M231" i="1"/>
  <c r="M241" i="1" s="1"/>
  <c r="K231" i="1"/>
  <c r="K241" i="1" s="1"/>
  <c r="J231" i="1"/>
  <c r="J241" i="1" s="1"/>
  <c r="I231" i="1"/>
  <c r="H231" i="1"/>
  <c r="AW230" i="1"/>
  <c r="AQ230" i="1"/>
  <c r="AJ230" i="1"/>
  <c r="AF230" i="1"/>
  <c r="V230" i="1" s="1"/>
  <c r="W230" i="1"/>
  <c r="P230" i="1"/>
  <c r="L230" i="1"/>
  <c r="G230" i="1"/>
  <c r="F230" i="1" s="1"/>
  <c r="AV230" i="1" s="1"/>
  <c r="AX230" i="1" s="1"/>
  <c r="AW229" i="1"/>
  <c r="AQ229" i="1"/>
  <c r="AJ229" i="1"/>
  <c r="AF229" i="1"/>
  <c r="W229" i="1"/>
  <c r="V229" i="1"/>
  <c r="P229" i="1"/>
  <c r="L229" i="1"/>
  <c r="G229" i="1"/>
  <c r="F229" i="1" s="1"/>
  <c r="AV229" i="1" s="1"/>
  <c r="AU228" i="1"/>
  <c r="AT228" i="1"/>
  <c r="AS228" i="1"/>
  <c r="AR228" i="1"/>
  <c r="AP228" i="1"/>
  <c r="AO228" i="1"/>
  <c r="AN228" i="1"/>
  <c r="AM228" i="1"/>
  <c r="AL228" i="1"/>
  <c r="AK228" i="1"/>
  <c r="AJ228" i="1" s="1"/>
  <c r="AI228" i="1"/>
  <c r="AH228" i="1"/>
  <c r="AG228" i="1"/>
  <c r="AF228" i="1" s="1"/>
  <c r="AE228" i="1"/>
  <c r="AD228" i="1"/>
  <c r="AC228" i="1"/>
  <c r="AB228" i="1"/>
  <c r="AA228" i="1"/>
  <c r="Z228" i="1"/>
  <c r="Y228" i="1"/>
  <c r="W228" i="1" s="1"/>
  <c r="V228" i="1" s="1"/>
  <c r="X228" i="1"/>
  <c r="U228" i="1"/>
  <c r="T228" i="1"/>
  <c r="S228" i="1"/>
  <c r="R228" i="1"/>
  <c r="Q228" i="1"/>
  <c r="O228" i="1"/>
  <c r="N228" i="1"/>
  <c r="M228" i="1"/>
  <c r="L228" i="1" s="1"/>
  <c r="K228" i="1"/>
  <c r="J228" i="1"/>
  <c r="I228" i="1"/>
  <c r="G228" i="1" s="1"/>
  <c r="H228" i="1"/>
  <c r="AW227" i="1"/>
  <c r="AQ227" i="1"/>
  <c r="AJ227" i="1"/>
  <c r="AF227" i="1"/>
  <c r="V227" i="1" s="1"/>
  <c r="W227" i="1"/>
  <c r="P227" i="1"/>
  <c r="L227" i="1"/>
  <c r="G227" i="1"/>
  <c r="AQ226" i="1"/>
  <c r="AW226" i="1" s="1"/>
  <c r="AX226" i="1" s="1"/>
  <c r="AJ226" i="1"/>
  <c r="AF226" i="1"/>
  <c r="W226" i="1"/>
  <c r="V226" i="1"/>
  <c r="P226" i="1"/>
  <c r="L226" i="1"/>
  <c r="F226" i="1" s="1"/>
  <c r="AV226" i="1" s="1"/>
  <c r="G226" i="1"/>
  <c r="AU225" i="1"/>
  <c r="AT225" i="1"/>
  <c r="AS225" i="1"/>
  <c r="AR225" i="1"/>
  <c r="AQ225" i="1" s="1"/>
  <c r="AP225" i="1"/>
  <c r="AO225" i="1"/>
  <c r="AN225" i="1"/>
  <c r="AM225" i="1"/>
  <c r="AJ225" i="1" s="1"/>
  <c r="AW225" i="1" s="1"/>
  <c r="AL225" i="1"/>
  <c r="AK225" i="1"/>
  <c r="AI225" i="1"/>
  <c r="AH225" i="1"/>
  <c r="AF225" i="1" s="1"/>
  <c r="AG225" i="1"/>
  <c r="AE225" i="1"/>
  <c r="AD225" i="1"/>
  <c r="AC225" i="1"/>
  <c r="AB225" i="1"/>
  <c r="AA225" i="1"/>
  <c r="Z225" i="1"/>
  <c r="Y225" i="1"/>
  <c r="X225" i="1"/>
  <c r="W225" i="1" s="1"/>
  <c r="V225" i="1" s="1"/>
  <c r="U225" i="1"/>
  <c r="T225" i="1"/>
  <c r="S225" i="1"/>
  <c r="R225" i="1"/>
  <c r="P225" i="1" s="1"/>
  <c r="Q225" i="1"/>
  <c r="O225" i="1"/>
  <c r="N225" i="1"/>
  <c r="M225" i="1"/>
  <c r="L225" i="1" s="1"/>
  <c r="K225" i="1"/>
  <c r="J225" i="1"/>
  <c r="I225" i="1"/>
  <c r="H225" i="1"/>
  <c r="G225" i="1" s="1"/>
  <c r="F225" i="1" s="1"/>
  <c r="AV225" i="1" s="1"/>
  <c r="AW224" i="1"/>
  <c r="AQ224" i="1"/>
  <c r="AJ224" i="1"/>
  <c r="AF224" i="1"/>
  <c r="W224" i="1"/>
  <c r="V224" i="1" s="1"/>
  <c r="P224" i="1"/>
  <c r="L224" i="1"/>
  <c r="F224" i="1" s="1"/>
  <c r="AV224" i="1" s="1"/>
  <c r="G224" i="1"/>
  <c r="AQ223" i="1"/>
  <c r="AJ223" i="1"/>
  <c r="AW223" i="1" s="1"/>
  <c r="AX223" i="1" s="1"/>
  <c r="AF223" i="1"/>
  <c r="W223" i="1"/>
  <c r="V223" i="1"/>
  <c r="P223" i="1"/>
  <c r="L223" i="1"/>
  <c r="G223" i="1"/>
  <c r="F223" i="1"/>
  <c r="AV223" i="1" s="1"/>
  <c r="AW222" i="1"/>
  <c r="AQ222" i="1"/>
  <c r="AJ222" i="1"/>
  <c r="AF222" i="1"/>
  <c r="V222" i="1" s="1"/>
  <c r="W222" i="1"/>
  <c r="T222" i="1"/>
  <c r="P222" i="1"/>
  <c r="L222" i="1"/>
  <c r="G222" i="1"/>
  <c r="F222" i="1" s="1"/>
  <c r="AV222" i="1" s="1"/>
  <c r="AW221" i="1"/>
  <c r="AQ221" i="1"/>
  <c r="AJ221" i="1"/>
  <c r="AF221" i="1"/>
  <c r="W221" i="1"/>
  <c r="V221" i="1" s="1"/>
  <c r="P221" i="1"/>
  <c r="L221" i="1"/>
  <c r="G221" i="1"/>
  <c r="F221" i="1" s="1"/>
  <c r="AQ220" i="1"/>
  <c r="AJ220" i="1"/>
  <c r="AW220" i="1" s="1"/>
  <c r="AF220" i="1"/>
  <c r="W220" i="1"/>
  <c r="V220" i="1" s="1"/>
  <c r="P220" i="1"/>
  <c r="L220" i="1"/>
  <c r="G220" i="1"/>
  <c r="F220" i="1" s="1"/>
  <c r="AQ219" i="1"/>
  <c r="AJ219" i="1"/>
  <c r="AW219" i="1" s="1"/>
  <c r="AF219" i="1"/>
  <c r="W219" i="1"/>
  <c r="V219" i="1" s="1"/>
  <c r="P219" i="1"/>
  <c r="L219" i="1"/>
  <c r="G219" i="1"/>
  <c r="F219" i="1" s="1"/>
  <c r="AV219" i="1" s="1"/>
  <c r="AQ218" i="1"/>
  <c r="AJ218" i="1"/>
  <c r="AW218" i="1" s="1"/>
  <c r="AF218" i="1"/>
  <c r="W218" i="1"/>
  <c r="V218" i="1" s="1"/>
  <c r="P218" i="1"/>
  <c r="L218" i="1"/>
  <c r="G218" i="1"/>
  <c r="F218" i="1" s="1"/>
  <c r="AV218" i="1" s="1"/>
  <c r="AU217" i="1"/>
  <c r="AU240" i="1" s="1"/>
  <c r="AU242" i="1" s="1"/>
  <c r="AU243" i="1" s="1"/>
  <c r="AT217" i="1"/>
  <c r="AT240" i="1" s="1"/>
  <c r="AS217" i="1"/>
  <c r="AS240" i="1" s="1"/>
  <c r="AR217" i="1"/>
  <c r="AR240" i="1" s="1"/>
  <c r="AR242" i="1" s="1"/>
  <c r="AR243" i="1" s="1"/>
  <c r="AP217" i="1"/>
  <c r="AO217" i="1"/>
  <c r="AO240" i="1" s="1"/>
  <c r="AN217" i="1"/>
  <c r="AN240" i="1" s="1"/>
  <c r="AN242" i="1" s="1"/>
  <c r="AN243" i="1" s="1"/>
  <c r="AM217" i="1"/>
  <c r="AM240" i="1" s="1"/>
  <c r="AM242" i="1" s="1"/>
  <c r="AM243" i="1" s="1"/>
  <c r="AL217" i="1"/>
  <c r="AK217" i="1"/>
  <c r="AK240" i="1" s="1"/>
  <c r="AJ217" i="1"/>
  <c r="AI217" i="1"/>
  <c r="AI240" i="1" s="1"/>
  <c r="AH217" i="1"/>
  <c r="AG217" i="1"/>
  <c r="AG240" i="1" s="1"/>
  <c r="AF217" i="1"/>
  <c r="AE217" i="1"/>
  <c r="AE240" i="1" s="1"/>
  <c r="AE242" i="1" s="1"/>
  <c r="AE243" i="1" s="1"/>
  <c r="AD217" i="1"/>
  <c r="AD240" i="1" s="1"/>
  <c r="AD242" i="1" s="1"/>
  <c r="AD243" i="1" s="1"/>
  <c r="AC217" i="1"/>
  <c r="AC240" i="1" s="1"/>
  <c r="AC242" i="1" s="1"/>
  <c r="AC243" i="1" s="1"/>
  <c r="AB217" i="1"/>
  <c r="AB240" i="1" s="1"/>
  <c r="AB242" i="1" s="1"/>
  <c r="AB243" i="1" s="1"/>
  <c r="AA217" i="1"/>
  <c r="AA240" i="1" s="1"/>
  <c r="AA242" i="1" s="1"/>
  <c r="AA243" i="1" s="1"/>
  <c r="Z217" i="1"/>
  <c r="Y217" i="1"/>
  <c r="Y240" i="1" s="1"/>
  <c r="X217" i="1"/>
  <c r="W217" i="1" s="1"/>
  <c r="V217" i="1" s="1"/>
  <c r="U217" i="1"/>
  <c r="U240" i="1" s="1"/>
  <c r="T217" i="1"/>
  <c r="T240" i="1" s="1"/>
  <c r="T242" i="1" s="1"/>
  <c r="T243" i="1" s="1"/>
  <c r="S217" i="1"/>
  <c r="S240" i="1" s="1"/>
  <c r="S242" i="1" s="1"/>
  <c r="S243" i="1" s="1"/>
  <c r="R217" i="1"/>
  <c r="Q217" i="1"/>
  <c r="Q240" i="1" s="1"/>
  <c r="Q242" i="1" s="1"/>
  <c r="Q243" i="1" s="1"/>
  <c r="O217" i="1"/>
  <c r="O240" i="1" s="1"/>
  <c r="O242" i="1" s="1"/>
  <c r="O243" i="1" s="1"/>
  <c r="N217" i="1"/>
  <c r="N240" i="1" s="1"/>
  <c r="N242" i="1" s="1"/>
  <c r="N243" i="1" s="1"/>
  <c r="M217" i="1"/>
  <c r="M240" i="1" s="1"/>
  <c r="M242" i="1" s="1"/>
  <c r="M243" i="1" s="1"/>
  <c r="L217" i="1"/>
  <c r="K217" i="1"/>
  <c r="K240" i="1" s="1"/>
  <c r="K242" i="1" s="1"/>
  <c r="K243" i="1" s="1"/>
  <c r="J217" i="1"/>
  <c r="I217" i="1"/>
  <c r="I240" i="1" s="1"/>
  <c r="H217" i="1"/>
  <c r="G217" i="1" s="1"/>
  <c r="AQ216" i="1"/>
  <c r="AW216" i="1" s="1"/>
  <c r="AJ216" i="1"/>
  <c r="AF216" i="1"/>
  <c r="W216" i="1"/>
  <c r="V216" i="1"/>
  <c r="P216" i="1"/>
  <c r="L216" i="1"/>
  <c r="G216" i="1"/>
  <c r="F216" i="1"/>
  <c r="AV216" i="1" s="1"/>
  <c r="AW215" i="1"/>
  <c r="AQ215" i="1"/>
  <c r="AJ215" i="1"/>
  <c r="AF215" i="1"/>
  <c r="W215" i="1"/>
  <c r="V215" i="1" s="1"/>
  <c r="P215" i="1"/>
  <c r="L215" i="1"/>
  <c r="F215" i="1" s="1"/>
  <c r="AV215" i="1" s="1"/>
  <c r="G215" i="1"/>
  <c r="B215" i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AQ214" i="1"/>
  <c r="AJ214" i="1"/>
  <c r="AW214" i="1" s="1"/>
  <c r="AX214" i="1" s="1"/>
  <c r="AF214" i="1"/>
  <c r="W214" i="1"/>
  <c r="V214" i="1"/>
  <c r="P214" i="1"/>
  <c r="L214" i="1"/>
  <c r="G214" i="1"/>
  <c r="F214" i="1"/>
  <c r="AV214" i="1" s="1"/>
  <c r="B214" i="1"/>
  <c r="AW213" i="1"/>
  <c r="AQ213" i="1"/>
  <c r="AJ213" i="1"/>
  <c r="AF213" i="1"/>
  <c r="V213" i="1" s="1"/>
  <c r="W213" i="1"/>
  <c r="P213" i="1"/>
  <c r="L213" i="1"/>
  <c r="G213" i="1"/>
  <c r="F213" i="1" s="1"/>
  <c r="AU212" i="1"/>
  <c r="AT212" i="1"/>
  <c r="AS212" i="1"/>
  <c r="AR212" i="1"/>
  <c r="AQ212" i="1" s="1"/>
  <c r="AP212" i="1"/>
  <c r="AO212" i="1"/>
  <c r="AN212" i="1"/>
  <c r="AM212" i="1"/>
  <c r="AL212" i="1"/>
  <c r="AK212" i="1"/>
  <c r="AJ212" i="1" s="1"/>
  <c r="AI212" i="1"/>
  <c r="AH212" i="1"/>
  <c r="AF212" i="1" s="1"/>
  <c r="AG212" i="1"/>
  <c r="AE212" i="1"/>
  <c r="AD212" i="1"/>
  <c r="AC212" i="1"/>
  <c r="AB212" i="1"/>
  <c r="AA212" i="1"/>
  <c r="Z212" i="1"/>
  <c r="Y212" i="1"/>
  <c r="X212" i="1"/>
  <c r="W212" i="1" s="1"/>
  <c r="U212" i="1"/>
  <c r="T212" i="1"/>
  <c r="S212" i="1"/>
  <c r="R212" i="1"/>
  <c r="P212" i="1" s="1"/>
  <c r="Q212" i="1"/>
  <c r="O212" i="1"/>
  <c r="N212" i="1"/>
  <c r="M212" i="1"/>
  <c r="L212" i="1" s="1"/>
  <c r="K212" i="1"/>
  <c r="J212" i="1"/>
  <c r="I212" i="1"/>
  <c r="H212" i="1"/>
  <c r="G212" i="1" s="1"/>
  <c r="F212" i="1" s="1"/>
  <c r="AU211" i="1"/>
  <c r="AQ211" i="1" s="1"/>
  <c r="AT211" i="1"/>
  <c r="AS211" i="1"/>
  <c r="AR211" i="1"/>
  <c r="AP211" i="1"/>
  <c r="AO211" i="1"/>
  <c r="AN211" i="1"/>
  <c r="AM211" i="1"/>
  <c r="AL211" i="1"/>
  <c r="AK211" i="1"/>
  <c r="AJ211" i="1" s="1"/>
  <c r="AI211" i="1"/>
  <c r="AH211" i="1"/>
  <c r="AG211" i="1"/>
  <c r="AF211" i="1" s="1"/>
  <c r="AE211" i="1"/>
  <c r="AD211" i="1"/>
  <c r="AC211" i="1"/>
  <c r="AB211" i="1"/>
  <c r="AA211" i="1"/>
  <c r="Z211" i="1"/>
  <c r="Y211" i="1"/>
  <c r="X211" i="1"/>
  <c r="W211" i="1"/>
  <c r="V211" i="1" s="1"/>
  <c r="U211" i="1"/>
  <c r="T211" i="1"/>
  <c r="S211" i="1"/>
  <c r="R211" i="1"/>
  <c r="Q211" i="1"/>
  <c r="P211" i="1" s="1"/>
  <c r="O211" i="1"/>
  <c r="N211" i="1"/>
  <c r="M211" i="1"/>
  <c r="L211" i="1" s="1"/>
  <c r="K211" i="1"/>
  <c r="J211" i="1"/>
  <c r="I211" i="1"/>
  <c r="H211" i="1"/>
  <c r="G211" i="1"/>
  <c r="AT208" i="1"/>
  <c r="AP208" i="1"/>
  <c r="AL208" i="1"/>
  <c r="AH208" i="1"/>
  <c r="AD208" i="1"/>
  <c r="Z208" i="1"/>
  <c r="R208" i="1"/>
  <c r="N208" i="1"/>
  <c r="J208" i="1"/>
  <c r="AU206" i="1"/>
  <c r="AT206" i="1"/>
  <c r="AS206" i="1"/>
  <c r="AR206" i="1"/>
  <c r="AQ206" i="1" s="1"/>
  <c r="AP206" i="1"/>
  <c r="AO206" i="1"/>
  <c r="AN206" i="1"/>
  <c r="AJ206" i="1" s="1"/>
  <c r="AM206" i="1"/>
  <c r="AL206" i="1"/>
  <c r="AK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 s="1"/>
  <c r="V206" i="1" s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 s="1"/>
  <c r="F206" i="1" s="1"/>
  <c r="AV206" i="1" s="1"/>
  <c r="AU205" i="1"/>
  <c r="AQ205" i="1" s="1"/>
  <c r="AT205" i="1"/>
  <c r="AS205" i="1"/>
  <c r="AS208" i="1" s="1"/>
  <c r="AR205" i="1"/>
  <c r="AR208" i="1" s="1"/>
  <c r="AP205" i="1"/>
  <c r="AO205" i="1"/>
  <c r="AO208" i="1" s="1"/>
  <c r="AN205" i="1"/>
  <c r="AM205" i="1"/>
  <c r="AM208" i="1" s="1"/>
  <c r="AL205" i="1"/>
  <c r="AK205" i="1"/>
  <c r="AJ205" i="1" s="1"/>
  <c r="AI205" i="1"/>
  <c r="AI208" i="1" s="1"/>
  <c r="AH205" i="1"/>
  <c r="AG205" i="1"/>
  <c r="AG208" i="1" s="1"/>
  <c r="AE205" i="1"/>
  <c r="AE208" i="1" s="1"/>
  <c r="AD205" i="1"/>
  <c r="AC205" i="1"/>
  <c r="AC208" i="1" s="1"/>
  <c r="AB205" i="1"/>
  <c r="AB208" i="1" s="1"/>
  <c r="AA205" i="1"/>
  <c r="AA208" i="1" s="1"/>
  <c r="Z205" i="1"/>
  <c r="Y205" i="1"/>
  <c r="Y208" i="1" s="1"/>
  <c r="X205" i="1"/>
  <c r="X208" i="1" s="1"/>
  <c r="W205" i="1"/>
  <c r="U205" i="1"/>
  <c r="U208" i="1" s="1"/>
  <c r="T205" i="1"/>
  <c r="T208" i="1" s="1"/>
  <c r="S205" i="1"/>
  <c r="S208" i="1" s="1"/>
  <c r="R205" i="1"/>
  <c r="Q205" i="1"/>
  <c r="Q208" i="1" s="1"/>
  <c r="O205" i="1"/>
  <c r="O208" i="1" s="1"/>
  <c r="N205" i="1"/>
  <c r="M205" i="1"/>
  <c r="K205" i="1"/>
  <c r="K208" i="1" s="1"/>
  <c r="J205" i="1"/>
  <c r="I205" i="1"/>
  <c r="I208" i="1" s="1"/>
  <c r="H205" i="1"/>
  <c r="H208" i="1" s="1"/>
  <c r="G205" i="1"/>
  <c r="AQ204" i="1"/>
  <c r="AJ204" i="1"/>
  <c r="AW204" i="1" s="1"/>
  <c r="AF204" i="1"/>
  <c r="W204" i="1"/>
  <c r="V204" i="1" s="1"/>
  <c r="P204" i="1"/>
  <c r="L204" i="1"/>
  <c r="G204" i="1"/>
  <c r="F204" i="1" s="1"/>
  <c r="AQ203" i="1"/>
  <c r="AJ203" i="1"/>
  <c r="AW203" i="1" s="1"/>
  <c r="AX203" i="1" s="1"/>
  <c r="AF203" i="1"/>
  <c r="W203" i="1"/>
  <c r="V203" i="1" s="1"/>
  <c r="P203" i="1"/>
  <c r="L203" i="1"/>
  <c r="G203" i="1"/>
  <c r="F203" i="1" s="1"/>
  <c r="AV203" i="1" s="1"/>
  <c r="AQ202" i="1"/>
  <c r="AJ202" i="1"/>
  <c r="AW202" i="1" s="1"/>
  <c r="AF202" i="1"/>
  <c r="W202" i="1"/>
  <c r="V202" i="1" s="1"/>
  <c r="P202" i="1"/>
  <c r="L202" i="1"/>
  <c r="G202" i="1"/>
  <c r="AU201" i="1"/>
  <c r="AT201" i="1"/>
  <c r="AS201" i="1"/>
  <c r="AR201" i="1"/>
  <c r="AP201" i="1"/>
  <c r="AO201" i="1"/>
  <c r="AN201" i="1"/>
  <c r="AM201" i="1"/>
  <c r="AL201" i="1"/>
  <c r="AJ201" i="1" s="1"/>
  <c r="AK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U201" i="1"/>
  <c r="T201" i="1"/>
  <c r="S201" i="1"/>
  <c r="R201" i="1"/>
  <c r="Q201" i="1"/>
  <c r="P201" i="1"/>
  <c r="O201" i="1"/>
  <c r="N201" i="1"/>
  <c r="L201" i="1" s="1"/>
  <c r="M201" i="1"/>
  <c r="K201" i="1"/>
  <c r="J201" i="1"/>
  <c r="I201" i="1"/>
  <c r="H201" i="1"/>
  <c r="G201" i="1" s="1"/>
  <c r="F201" i="1" s="1"/>
  <c r="AU200" i="1"/>
  <c r="AT200" i="1"/>
  <c r="AS200" i="1"/>
  <c r="AQ200" i="1" s="1"/>
  <c r="AR200" i="1"/>
  <c r="AP200" i="1"/>
  <c r="AO200" i="1"/>
  <c r="AN200" i="1"/>
  <c r="AM200" i="1"/>
  <c r="AL200" i="1"/>
  <c r="AK200" i="1"/>
  <c r="AJ200" i="1" s="1"/>
  <c r="AI200" i="1"/>
  <c r="AH200" i="1"/>
  <c r="AG200" i="1"/>
  <c r="AF200" i="1" s="1"/>
  <c r="AE200" i="1"/>
  <c r="AD200" i="1"/>
  <c r="AC200" i="1"/>
  <c r="W200" i="1" s="1"/>
  <c r="AB200" i="1"/>
  <c r="AA200" i="1"/>
  <c r="Z200" i="1"/>
  <c r="Y200" i="1"/>
  <c r="X200" i="1"/>
  <c r="U200" i="1"/>
  <c r="T200" i="1"/>
  <c r="S200" i="1"/>
  <c r="R200" i="1"/>
  <c r="Q200" i="1"/>
  <c r="P200" i="1" s="1"/>
  <c r="O200" i="1"/>
  <c r="N200" i="1"/>
  <c r="M200" i="1"/>
  <c r="K200" i="1"/>
  <c r="J200" i="1"/>
  <c r="I200" i="1"/>
  <c r="H200" i="1"/>
  <c r="G200" i="1"/>
  <c r="AU199" i="1"/>
  <c r="AT199" i="1"/>
  <c r="AS199" i="1"/>
  <c r="AR199" i="1"/>
  <c r="AP199" i="1"/>
  <c r="AO199" i="1"/>
  <c r="AN199" i="1"/>
  <c r="AM199" i="1"/>
  <c r="AL199" i="1"/>
  <c r="AJ199" i="1" s="1"/>
  <c r="AK199" i="1"/>
  <c r="AI199" i="1"/>
  <c r="AH199" i="1"/>
  <c r="AG199" i="1"/>
  <c r="AF199" i="1" s="1"/>
  <c r="AE199" i="1"/>
  <c r="AD199" i="1"/>
  <c r="AC199" i="1"/>
  <c r="AB199" i="1"/>
  <c r="AA199" i="1"/>
  <c r="Z199" i="1"/>
  <c r="Y199" i="1"/>
  <c r="X199" i="1"/>
  <c r="U199" i="1"/>
  <c r="T199" i="1"/>
  <c r="S199" i="1"/>
  <c r="R199" i="1"/>
  <c r="Q199" i="1"/>
  <c r="O199" i="1"/>
  <c r="N199" i="1"/>
  <c r="M199" i="1"/>
  <c r="L199" i="1"/>
  <c r="K199" i="1"/>
  <c r="J199" i="1"/>
  <c r="I199" i="1"/>
  <c r="H199" i="1"/>
  <c r="G199" i="1" s="1"/>
  <c r="AW198" i="1"/>
  <c r="AQ198" i="1"/>
  <c r="AJ198" i="1"/>
  <c r="AF198" i="1"/>
  <c r="V198" i="1" s="1"/>
  <c r="W198" i="1"/>
  <c r="P198" i="1"/>
  <c r="L198" i="1"/>
  <c r="G198" i="1"/>
  <c r="F198" i="1" s="1"/>
  <c r="AU197" i="1"/>
  <c r="AT197" i="1"/>
  <c r="AS197" i="1"/>
  <c r="AR197" i="1"/>
  <c r="AQ197" i="1"/>
  <c r="AP197" i="1"/>
  <c r="AO197" i="1"/>
  <c r="AN197" i="1"/>
  <c r="AM197" i="1"/>
  <c r="AL197" i="1"/>
  <c r="AK197" i="1"/>
  <c r="AI197" i="1"/>
  <c r="AH197" i="1"/>
  <c r="AG197" i="1"/>
  <c r="AF197" i="1" s="1"/>
  <c r="AE197" i="1"/>
  <c r="AD197" i="1"/>
  <c r="AC197" i="1"/>
  <c r="AB197" i="1"/>
  <c r="AA197" i="1"/>
  <c r="Z197" i="1"/>
  <c r="Y197" i="1"/>
  <c r="W197" i="1" s="1"/>
  <c r="V197" i="1" s="1"/>
  <c r="X197" i="1"/>
  <c r="U197" i="1"/>
  <c r="T197" i="1"/>
  <c r="S197" i="1"/>
  <c r="R197" i="1"/>
  <c r="Q197" i="1"/>
  <c r="O197" i="1"/>
  <c r="N197" i="1"/>
  <c r="L197" i="1" s="1"/>
  <c r="M197" i="1"/>
  <c r="K197" i="1"/>
  <c r="J197" i="1"/>
  <c r="I197" i="1"/>
  <c r="H197" i="1"/>
  <c r="AU196" i="1"/>
  <c r="AT196" i="1"/>
  <c r="AS196" i="1"/>
  <c r="AQ196" i="1" s="1"/>
  <c r="AR196" i="1"/>
  <c r="AP196" i="1"/>
  <c r="AO196" i="1"/>
  <c r="AN196" i="1"/>
  <c r="AM196" i="1"/>
  <c r="AL196" i="1"/>
  <c r="AK196" i="1"/>
  <c r="AI196" i="1"/>
  <c r="AH196" i="1"/>
  <c r="AF196" i="1" s="1"/>
  <c r="AG196" i="1"/>
  <c r="AE196" i="1"/>
  <c r="AD196" i="1"/>
  <c r="AC196" i="1"/>
  <c r="AB196" i="1"/>
  <c r="AA196" i="1"/>
  <c r="Z196" i="1"/>
  <c r="Y196" i="1"/>
  <c r="X196" i="1"/>
  <c r="U196" i="1"/>
  <c r="T196" i="1"/>
  <c r="S196" i="1"/>
  <c r="R196" i="1"/>
  <c r="Q196" i="1"/>
  <c r="P196" i="1"/>
  <c r="O196" i="1"/>
  <c r="N196" i="1"/>
  <c r="M196" i="1"/>
  <c r="L196" i="1" s="1"/>
  <c r="K196" i="1"/>
  <c r="J196" i="1"/>
  <c r="I196" i="1"/>
  <c r="H196" i="1"/>
  <c r="G196" i="1" s="1"/>
  <c r="AW195" i="1"/>
  <c r="AQ195" i="1"/>
  <c r="AJ195" i="1"/>
  <c r="AF195" i="1"/>
  <c r="W195" i="1"/>
  <c r="V195" i="1" s="1"/>
  <c r="P195" i="1"/>
  <c r="L195" i="1"/>
  <c r="G195" i="1"/>
  <c r="F195" i="1"/>
  <c r="AV195" i="1" s="1"/>
  <c r="AU194" i="1"/>
  <c r="AU207" i="1" s="1"/>
  <c r="AT194" i="1"/>
  <c r="AS194" i="1"/>
  <c r="AR194" i="1"/>
  <c r="AR207" i="1" s="1"/>
  <c r="AR209" i="1" s="1"/>
  <c r="AR210" i="1" s="1"/>
  <c r="AP194" i="1"/>
  <c r="AO194" i="1"/>
  <c r="AN194" i="1"/>
  <c r="AN207" i="1" s="1"/>
  <c r="AM194" i="1"/>
  <c r="AM207" i="1" s="1"/>
  <c r="AM209" i="1" s="1"/>
  <c r="AM210" i="1" s="1"/>
  <c r="AL194" i="1"/>
  <c r="AK194" i="1"/>
  <c r="AI194" i="1"/>
  <c r="AF194" i="1" s="1"/>
  <c r="AH194" i="1"/>
  <c r="AG194" i="1"/>
  <c r="AG207" i="1" s="1"/>
  <c r="AG209" i="1" s="1"/>
  <c r="AE194" i="1"/>
  <c r="AE207" i="1" s="1"/>
  <c r="AE209" i="1" s="1"/>
  <c r="AD194" i="1"/>
  <c r="AD207" i="1" s="1"/>
  <c r="AD209" i="1" s="1"/>
  <c r="AD210" i="1" s="1"/>
  <c r="AC194" i="1"/>
  <c r="AB194" i="1"/>
  <c r="AB207" i="1" s="1"/>
  <c r="AB209" i="1" s="1"/>
  <c r="AB210" i="1" s="1"/>
  <c r="AA194" i="1"/>
  <c r="AA207" i="1" s="1"/>
  <c r="AA209" i="1" s="1"/>
  <c r="AA210" i="1" s="1"/>
  <c r="Z194" i="1"/>
  <c r="Y194" i="1"/>
  <c r="X194" i="1"/>
  <c r="X207" i="1" s="1"/>
  <c r="X209" i="1" s="1"/>
  <c r="X210" i="1" s="1"/>
  <c r="U194" i="1"/>
  <c r="U207" i="1" s="1"/>
  <c r="U209" i="1" s="1"/>
  <c r="U210" i="1" s="1"/>
  <c r="T194" i="1"/>
  <c r="T207" i="1" s="1"/>
  <c r="T209" i="1" s="1"/>
  <c r="T210" i="1" s="1"/>
  <c r="S194" i="1"/>
  <c r="R194" i="1"/>
  <c r="Q194" i="1"/>
  <c r="Q207" i="1" s="1"/>
  <c r="Q209" i="1" s="1"/>
  <c r="O194" i="1"/>
  <c r="N194" i="1"/>
  <c r="N207" i="1" s="1"/>
  <c r="N209" i="1" s="1"/>
  <c r="N210" i="1" s="1"/>
  <c r="M194" i="1"/>
  <c r="K194" i="1"/>
  <c r="J194" i="1"/>
  <c r="J207" i="1" s="1"/>
  <c r="J209" i="1" s="1"/>
  <c r="J210" i="1" s="1"/>
  <c r="I194" i="1"/>
  <c r="I207" i="1" s="1"/>
  <c r="I209" i="1" s="1"/>
  <c r="H194" i="1"/>
  <c r="G194" i="1"/>
  <c r="AQ193" i="1"/>
  <c r="AJ193" i="1"/>
  <c r="AW193" i="1" s="1"/>
  <c r="AF193" i="1"/>
  <c r="W193" i="1"/>
  <c r="V193" i="1" s="1"/>
  <c r="P193" i="1"/>
  <c r="L193" i="1"/>
  <c r="G193" i="1"/>
  <c r="F193" i="1"/>
  <c r="B193" i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AQ192" i="1"/>
  <c r="AJ192" i="1"/>
  <c r="AW192" i="1" s="1"/>
  <c r="AF192" i="1"/>
  <c r="W192" i="1"/>
  <c r="P192" i="1"/>
  <c r="L192" i="1"/>
  <c r="G192" i="1"/>
  <c r="AU191" i="1"/>
  <c r="AT191" i="1"/>
  <c r="AS191" i="1"/>
  <c r="AR191" i="1"/>
  <c r="AP191" i="1"/>
  <c r="AO191" i="1"/>
  <c r="AN191" i="1"/>
  <c r="AM191" i="1"/>
  <c r="AL191" i="1"/>
  <c r="AK191" i="1"/>
  <c r="AJ191" i="1" s="1"/>
  <c r="AI191" i="1"/>
  <c r="AH191" i="1"/>
  <c r="AG191" i="1"/>
  <c r="AF191" i="1" s="1"/>
  <c r="AE191" i="1"/>
  <c r="AD191" i="1"/>
  <c r="AC191" i="1"/>
  <c r="AB191" i="1"/>
  <c r="AA191" i="1"/>
  <c r="Z191" i="1"/>
  <c r="W191" i="1" s="1"/>
  <c r="V191" i="1" s="1"/>
  <c r="Y191" i="1"/>
  <c r="X191" i="1"/>
  <c r="U191" i="1"/>
  <c r="T191" i="1"/>
  <c r="S191" i="1"/>
  <c r="R191" i="1"/>
  <c r="Q191" i="1"/>
  <c r="O191" i="1"/>
  <c r="N191" i="1"/>
  <c r="M191" i="1"/>
  <c r="L191" i="1" s="1"/>
  <c r="K191" i="1"/>
  <c r="J191" i="1"/>
  <c r="I191" i="1"/>
  <c r="G191" i="1" s="1"/>
  <c r="H191" i="1"/>
  <c r="AR188" i="1"/>
  <c r="AO188" i="1"/>
  <c r="AG188" i="1"/>
  <c r="AB188" i="1"/>
  <c r="Y188" i="1"/>
  <c r="T188" i="1"/>
  <c r="Q188" i="1"/>
  <c r="I188" i="1"/>
  <c r="AT187" i="1"/>
  <c r="AD187" i="1"/>
  <c r="N187" i="1"/>
  <c r="AU186" i="1"/>
  <c r="AU188" i="1" s="1"/>
  <c r="AT186" i="1"/>
  <c r="AS186" i="1"/>
  <c r="AS188" i="1" s="1"/>
  <c r="AR186" i="1"/>
  <c r="AP186" i="1"/>
  <c r="AP188" i="1" s="1"/>
  <c r="AO186" i="1"/>
  <c r="AN186" i="1"/>
  <c r="AN188" i="1" s="1"/>
  <c r="AM186" i="1"/>
  <c r="AM188" i="1" s="1"/>
  <c r="AL186" i="1"/>
  <c r="AL188" i="1" s="1"/>
  <c r="AK186" i="1"/>
  <c r="AK188" i="1" s="1"/>
  <c r="AI186" i="1"/>
  <c r="AI188" i="1" s="1"/>
  <c r="AH186" i="1"/>
  <c r="AH188" i="1" s="1"/>
  <c r="AG186" i="1"/>
  <c r="AE186" i="1"/>
  <c r="AE188" i="1" s="1"/>
  <c r="AD186" i="1"/>
  <c r="AD188" i="1" s="1"/>
  <c r="AC186" i="1"/>
  <c r="AC188" i="1" s="1"/>
  <c r="AB186" i="1"/>
  <c r="AA186" i="1"/>
  <c r="AA188" i="1" s="1"/>
  <c r="Z186" i="1"/>
  <c r="Z188" i="1" s="1"/>
  <c r="Y186" i="1"/>
  <c r="X186" i="1"/>
  <c r="U186" i="1"/>
  <c r="U188" i="1" s="1"/>
  <c r="T186" i="1"/>
  <c r="S186" i="1"/>
  <c r="S188" i="1" s="1"/>
  <c r="R186" i="1"/>
  <c r="R188" i="1" s="1"/>
  <c r="Q186" i="1"/>
  <c r="O186" i="1"/>
  <c r="O188" i="1" s="1"/>
  <c r="N186" i="1"/>
  <c r="N188" i="1" s="1"/>
  <c r="M186" i="1"/>
  <c r="M188" i="1" s="1"/>
  <c r="K186" i="1"/>
  <c r="K188" i="1" s="1"/>
  <c r="J186" i="1"/>
  <c r="J188" i="1" s="1"/>
  <c r="I186" i="1"/>
  <c r="H186" i="1"/>
  <c r="H188" i="1" s="1"/>
  <c r="AU185" i="1"/>
  <c r="AT185" i="1"/>
  <c r="AS185" i="1"/>
  <c r="AS187" i="1" s="1"/>
  <c r="AS189" i="1" s="1"/>
  <c r="AS190" i="1" s="1"/>
  <c r="AR185" i="1"/>
  <c r="AP185" i="1"/>
  <c r="AO185" i="1"/>
  <c r="AN185" i="1"/>
  <c r="AM185" i="1"/>
  <c r="AL185" i="1"/>
  <c r="AK185" i="1"/>
  <c r="AJ185" i="1" s="1"/>
  <c r="AI185" i="1"/>
  <c r="AH185" i="1"/>
  <c r="AG185" i="1"/>
  <c r="AE185" i="1"/>
  <c r="AD185" i="1"/>
  <c r="AC185" i="1"/>
  <c r="AB185" i="1"/>
  <c r="AA185" i="1"/>
  <c r="Z185" i="1"/>
  <c r="Y185" i="1"/>
  <c r="X185" i="1"/>
  <c r="U185" i="1"/>
  <c r="T185" i="1"/>
  <c r="S185" i="1"/>
  <c r="R185" i="1"/>
  <c r="Q185" i="1"/>
  <c r="P185" i="1" s="1"/>
  <c r="O185" i="1"/>
  <c r="N185" i="1"/>
  <c r="M185" i="1"/>
  <c r="K185" i="1"/>
  <c r="J185" i="1"/>
  <c r="I185" i="1"/>
  <c r="H185" i="1"/>
  <c r="G185" i="1"/>
  <c r="AU184" i="1"/>
  <c r="AT184" i="1"/>
  <c r="AS184" i="1"/>
  <c r="AR184" i="1"/>
  <c r="AQ184" i="1" s="1"/>
  <c r="AP184" i="1"/>
  <c r="AO184" i="1"/>
  <c r="AN184" i="1"/>
  <c r="AJ184" i="1" s="1"/>
  <c r="AM184" i="1"/>
  <c r="AL184" i="1"/>
  <c r="AK184" i="1"/>
  <c r="AI184" i="1"/>
  <c r="AH184" i="1"/>
  <c r="AG184" i="1"/>
  <c r="AF184" i="1" s="1"/>
  <c r="AE184" i="1"/>
  <c r="AD184" i="1"/>
  <c r="AC184" i="1"/>
  <c r="AB184" i="1"/>
  <c r="AA184" i="1"/>
  <c r="Z184" i="1"/>
  <c r="Y184" i="1"/>
  <c r="X184" i="1"/>
  <c r="U184" i="1"/>
  <c r="T184" i="1"/>
  <c r="S184" i="1"/>
  <c r="R184" i="1"/>
  <c r="Q184" i="1"/>
  <c r="P184" i="1" s="1"/>
  <c r="O184" i="1"/>
  <c r="N184" i="1"/>
  <c r="M184" i="1"/>
  <c r="L184" i="1"/>
  <c r="K184" i="1"/>
  <c r="J184" i="1"/>
  <c r="I184" i="1"/>
  <c r="H184" i="1"/>
  <c r="AU183" i="1"/>
  <c r="AT183" i="1"/>
  <c r="AS183" i="1"/>
  <c r="AQ183" i="1" s="1"/>
  <c r="AR183" i="1"/>
  <c r="AP183" i="1"/>
  <c r="AO183" i="1"/>
  <c r="AN183" i="1"/>
  <c r="AM183" i="1"/>
  <c r="AL183" i="1"/>
  <c r="AK183" i="1"/>
  <c r="AI183" i="1"/>
  <c r="AH183" i="1"/>
  <c r="AG183" i="1"/>
  <c r="AF183" i="1"/>
  <c r="AE183" i="1"/>
  <c r="AD183" i="1"/>
  <c r="AC183" i="1"/>
  <c r="W183" i="1" s="1"/>
  <c r="V183" i="1" s="1"/>
  <c r="AB183" i="1"/>
  <c r="AA183" i="1"/>
  <c r="Z183" i="1"/>
  <c r="Y183" i="1"/>
  <c r="X183" i="1"/>
  <c r="U183" i="1"/>
  <c r="T183" i="1"/>
  <c r="S183" i="1"/>
  <c r="R183" i="1"/>
  <c r="P183" i="1" s="1"/>
  <c r="Q183" i="1"/>
  <c r="O183" i="1"/>
  <c r="N183" i="1"/>
  <c r="M183" i="1"/>
  <c r="L183" i="1" s="1"/>
  <c r="K183" i="1"/>
  <c r="J183" i="1"/>
  <c r="I183" i="1"/>
  <c r="H183" i="1"/>
  <c r="G183" i="1" s="1"/>
  <c r="AW182" i="1"/>
  <c r="AQ182" i="1"/>
  <c r="AJ182" i="1"/>
  <c r="AF182" i="1"/>
  <c r="W182" i="1"/>
  <c r="V182" i="1" s="1"/>
  <c r="P182" i="1"/>
  <c r="L182" i="1"/>
  <c r="G182" i="1"/>
  <c r="F182" i="1"/>
  <c r="AV182" i="1" s="1"/>
  <c r="B182" i="1"/>
  <c r="B183" i="1" s="1"/>
  <c r="B184" i="1" s="1"/>
  <c r="B185" i="1" s="1"/>
  <c r="B186" i="1" s="1"/>
  <c r="AU181" i="1"/>
  <c r="AT181" i="1"/>
  <c r="AS181" i="1"/>
  <c r="AR181" i="1"/>
  <c r="AQ181" i="1" s="1"/>
  <c r="AP181" i="1"/>
  <c r="AO181" i="1"/>
  <c r="AN181" i="1"/>
  <c r="AM181" i="1"/>
  <c r="AL181" i="1"/>
  <c r="AK181" i="1"/>
  <c r="AI181" i="1"/>
  <c r="AH181" i="1"/>
  <c r="AF181" i="1" s="1"/>
  <c r="AG181" i="1"/>
  <c r="AE181" i="1"/>
  <c r="AD181" i="1"/>
  <c r="AC181" i="1"/>
  <c r="AB181" i="1"/>
  <c r="AA181" i="1"/>
  <c r="Z181" i="1"/>
  <c r="Y181" i="1"/>
  <c r="X181" i="1"/>
  <c r="W181" i="1" s="1"/>
  <c r="V181" i="1" s="1"/>
  <c r="U181" i="1"/>
  <c r="T181" i="1"/>
  <c r="S181" i="1"/>
  <c r="R181" i="1"/>
  <c r="P181" i="1" s="1"/>
  <c r="Q181" i="1"/>
  <c r="O181" i="1"/>
  <c r="N181" i="1"/>
  <c r="M181" i="1"/>
  <c r="L181" i="1" s="1"/>
  <c r="K181" i="1"/>
  <c r="J181" i="1"/>
  <c r="I181" i="1"/>
  <c r="H181" i="1"/>
  <c r="G181" i="1" s="1"/>
  <c r="F181" i="1" s="1"/>
  <c r="AV181" i="1" s="1"/>
  <c r="B181" i="1"/>
  <c r="AU180" i="1"/>
  <c r="AT180" i="1"/>
  <c r="AQ180" i="1" s="1"/>
  <c r="AS180" i="1"/>
  <c r="AR180" i="1"/>
  <c r="AP180" i="1"/>
  <c r="AO180" i="1"/>
  <c r="AO187" i="1" s="1"/>
  <c r="AO189" i="1" s="1"/>
  <c r="AO190" i="1" s="1"/>
  <c r="AN180" i="1"/>
  <c r="AN187" i="1" s="1"/>
  <c r="AN189" i="1" s="1"/>
  <c r="AN190" i="1" s="1"/>
  <c r="AM180" i="1"/>
  <c r="AL180" i="1"/>
  <c r="AL187" i="1" s="1"/>
  <c r="AL189" i="1" s="1"/>
  <c r="AL190" i="1" s="1"/>
  <c r="AK180" i="1"/>
  <c r="AI180" i="1"/>
  <c r="AI187" i="1" s="1"/>
  <c r="AI189" i="1" s="1"/>
  <c r="AI190" i="1" s="1"/>
  <c r="AH180" i="1"/>
  <c r="AG180" i="1"/>
  <c r="AG187" i="1" s="1"/>
  <c r="AG189" i="1" s="1"/>
  <c r="AG190" i="1" s="1"/>
  <c r="AE180" i="1"/>
  <c r="AE187" i="1" s="1"/>
  <c r="AE189" i="1" s="1"/>
  <c r="AE190" i="1" s="1"/>
  <c r="AD180" i="1"/>
  <c r="AC180" i="1"/>
  <c r="AB180" i="1"/>
  <c r="AA180" i="1"/>
  <c r="AA187" i="1" s="1"/>
  <c r="AA189" i="1" s="1"/>
  <c r="AA190" i="1" s="1"/>
  <c r="Z180" i="1"/>
  <c r="Y180" i="1"/>
  <c r="Y187" i="1" s="1"/>
  <c r="Y189" i="1" s="1"/>
  <c r="Y190" i="1" s="1"/>
  <c r="X180" i="1"/>
  <c r="U180" i="1"/>
  <c r="T180" i="1"/>
  <c r="S180" i="1"/>
  <c r="S187" i="1" s="1"/>
  <c r="S189" i="1" s="1"/>
  <c r="S190" i="1" s="1"/>
  <c r="R180" i="1"/>
  <c r="Q180" i="1"/>
  <c r="P180" i="1" s="1"/>
  <c r="P187" i="1" s="1"/>
  <c r="O180" i="1"/>
  <c r="O187" i="1" s="1"/>
  <c r="O189" i="1" s="1"/>
  <c r="O190" i="1" s="1"/>
  <c r="N180" i="1"/>
  <c r="M180" i="1"/>
  <c r="L180" i="1" s="1"/>
  <c r="K180" i="1"/>
  <c r="J180" i="1"/>
  <c r="I180" i="1"/>
  <c r="H180" i="1"/>
  <c r="AQ179" i="1"/>
  <c r="AJ179" i="1"/>
  <c r="AW179" i="1" s="1"/>
  <c r="AF179" i="1"/>
  <c r="W179" i="1"/>
  <c r="P179" i="1"/>
  <c r="F179" i="1" s="1"/>
  <c r="L179" i="1"/>
  <c r="G179" i="1"/>
  <c r="AE177" i="1"/>
  <c r="AE178" i="1" s="1"/>
  <c r="M177" i="1"/>
  <c r="M178" i="1" s="1"/>
  <c r="AN176" i="1"/>
  <c r="AM176" i="1"/>
  <c r="AE176" i="1"/>
  <c r="AC176" i="1"/>
  <c r="U176" i="1"/>
  <c r="T176" i="1"/>
  <c r="K176" i="1"/>
  <c r="AU175" i="1"/>
  <c r="AM175" i="1"/>
  <c r="AM177" i="1" s="1"/>
  <c r="AM178" i="1" s="1"/>
  <c r="AL175" i="1"/>
  <c r="AL177" i="1" s="1"/>
  <c r="AL178" i="1" s="1"/>
  <c r="AD175" i="1"/>
  <c r="AD177" i="1" s="1"/>
  <c r="AD178" i="1" s="1"/>
  <c r="AC175" i="1"/>
  <c r="AC177" i="1" s="1"/>
  <c r="AC178" i="1" s="1"/>
  <c r="U175" i="1"/>
  <c r="U177" i="1" s="1"/>
  <c r="U178" i="1" s="1"/>
  <c r="M175" i="1"/>
  <c r="AU174" i="1"/>
  <c r="AT174" i="1"/>
  <c r="AS174" i="1"/>
  <c r="AR174" i="1"/>
  <c r="AQ174" i="1" s="1"/>
  <c r="AP174" i="1"/>
  <c r="AO174" i="1"/>
  <c r="AN174" i="1"/>
  <c r="AM174" i="1"/>
  <c r="AL174" i="1"/>
  <c r="AK174" i="1"/>
  <c r="AI174" i="1"/>
  <c r="AH174" i="1"/>
  <c r="AG174" i="1"/>
  <c r="AF174" i="1" s="1"/>
  <c r="AE174" i="1"/>
  <c r="AD174" i="1"/>
  <c r="AC174" i="1"/>
  <c r="AB174" i="1"/>
  <c r="AA174" i="1"/>
  <c r="Z174" i="1"/>
  <c r="Y174" i="1"/>
  <c r="X174" i="1"/>
  <c r="W174" i="1" s="1"/>
  <c r="V174" i="1" s="1"/>
  <c r="U174" i="1"/>
  <c r="T174" i="1"/>
  <c r="S174" i="1"/>
  <c r="R174" i="1"/>
  <c r="Q174" i="1"/>
  <c r="O174" i="1"/>
  <c r="N174" i="1"/>
  <c r="M174" i="1"/>
  <c r="L174" i="1" s="1"/>
  <c r="L176" i="1" s="1"/>
  <c r="K174" i="1"/>
  <c r="J174" i="1"/>
  <c r="I174" i="1"/>
  <c r="H174" i="1"/>
  <c r="G174" i="1" s="1"/>
  <c r="AU173" i="1"/>
  <c r="AU176" i="1" s="1"/>
  <c r="AT173" i="1"/>
  <c r="AT176" i="1" s="1"/>
  <c r="AS173" i="1"/>
  <c r="AS176" i="1" s="1"/>
  <c r="AR173" i="1"/>
  <c r="AR176" i="1" s="1"/>
  <c r="AP173" i="1"/>
  <c r="AO173" i="1"/>
  <c r="AO176" i="1" s="1"/>
  <c r="AN173" i="1"/>
  <c r="AM173" i="1"/>
  <c r="AL173" i="1"/>
  <c r="AL176" i="1" s="1"/>
  <c r="AK173" i="1"/>
  <c r="AK176" i="1" s="1"/>
  <c r="AI173" i="1"/>
  <c r="AI176" i="1" s="1"/>
  <c r="AH173" i="1"/>
  <c r="AH176" i="1" s="1"/>
  <c r="AG173" i="1"/>
  <c r="AF173" i="1"/>
  <c r="AE173" i="1"/>
  <c r="AD173" i="1"/>
  <c r="AD176" i="1" s="1"/>
  <c r="AC173" i="1"/>
  <c r="AB173" i="1"/>
  <c r="AB176" i="1" s="1"/>
  <c r="AA173" i="1"/>
  <c r="AA176" i="1" s="1"/>
  <c r="Z173" i="1"/>
  <c r="Z176" i="1" s="1"/>
  <c r="Y173" i="1"/>
  <c r="Y176" i="1" s="1"/>
  <c r="X173" i="1"/>
  <c r="U173" i="1"/>
  <c r="T173" i="1"/>
  <c r="S173" i="1"/>
  <c r="S176" i="1" s="1"/>
  <c r="R173" i="1"/>
  <c r="Q173" i="1"/>
  <c r="P173" i="1"/>
  <c r="O173" i="1"/>
  <c r="O176" i="1" s="1"/>
  <c r="N173" i="1"/>
  <c r="N176" i="1" s="1"/>
  <c r="M173" i="1"/>
  <c r="M176" i="1" s="1"/>
  <c r="L173" i="1"/>
  <c r="K173" i="1"/>
  <c r="J173" i="1"/>
  <c r="J176" i="1" s="1"/>
  <c r="I173" i="1"/>
  <c r="I176" i="1" s="1"/>
  <c r="H173" i="1"/>
  <c r="AQ172" i="1"/>
  <c r="AJ172" i="1"/>
  <c r="AF172" i="1"/>
  <c r="W172" i="1"/>
  <c r="V172" i="1"/>
  <c r="P172" i="1"/>
  <c r="L172" i="1"/>
  <c r="G172" i="1"/>
  <c r="F172" i="1"/>
  <c r="AV172" i="1" s="1"/>
  <c r="AQ171" i="1"/>
  <c r="AJ171" i="1"/>
  <c r="AF171" i="1"/>
  <c r="W171" i="1"/>
  <c r="V171" i="1" s="1"/>
  <c r="P171" i="1"/>
  <c r="L171" i="1"/>
  <c r="G171" i="1"/>
  <c r="AQ170" i="1"/>
  <c r="AJ170" i="1"/>
  <c r="AW170" i="1" s="1"/>
  <c r="AF170" i="1"/>
  <c r="W170" i="1"/>
  <c r="V170" i="1"/>
  <c r="U170" i="1"/>
  <c r="P170" i="1" s="1"/>
  <c r="L170" i="1"/>
  <c r="G170" i="1"/>
  <c r="F170" i="1" s="1"/>
  <c r="AV170" i="1" s="1"/>
  <c r="AU169" i="1"/>
  <c r="AT169" i="1"/>
  <c r="AS169" i="1"/>
  <c r="AR169" i="1"/>
  <c r="AQ169" i="1"/>
  <c r="AP169" i="1"/>
  <c r="AO169" i="1"/>
  <c r="AN169" i="1"/>
  <c r="AM169" i="1"/>
  <c r="AL169" i="1"/>
  <c r="AK169" i="1"/>
  <c r="AI169" i="1"/>
  <c r="AH169" i="1"/>
  <c r="AG169" i="1"/>
  <c r="AE169" i="1"/>
  <c r="AD169" i="1"/>
  <c r="AC169" i="1"/>
  <c r="AB169" i="1"/>
  <c r="AA169" i="1"/>
  <c r="Z169" i="1"/>
  <c r="Y169" i="1"/>
  <c r="X169" i="1"/>
  <c r="W169" i="1" s="1"/>
  <c r="U169" i="1"/>
  <c r="T169" i="1"/>
  <c r="S169" i="1"/>
  <c r="R169" i="1"/>
  <c r="Q169" i="1"/>
  <c r="O169" i="1"/>
  <c r="N169" i="1"/>
  <c r="M169" i="1"/>
  <c r="L169" i="1" s="1"/>
  <c r="K169" i="1"/>
  <c r="J169" i="1"/>
  <c r="I169" i="1"/>
  <c r="H169" i="1"/>
  <c r="G169" i="1" s="1"/>
  <c r="AW168" i="1"/>
  <c r="AQ168" i="1"/>
  <c r="AJ168" i="1"/>
  <c r="AF168" i="1"/>
  <c r="W168" i="1"/>
  <c r="V168" i="1" s="1"/>
  <c r="P168" i="1"/>
  <c r="L168" i="1"/>
  <c r="G168" i="1"/>
  <c r="AQ167" i="1"/>
  <c r="AJ167" i="1"/>
  <c r="AF167" i="1"/>
  <c r="W167" i="1"/>
  <c r="V167" i="1"/>
  <c r="P167" i="1"/>
  <c r="L167" i="1"/>
  <c r="G167" i="1"/>
  <c r="F167" i="1"/>
  <c r="AV167" i="1" s="1"/>
  <c r="AQ166" i="1"/>
  <c r="AJ166" i="1"/>
  <c r="AW166" i="1" s="1"/>
  <c r="AF166" i="1"/>
  <c r="W166" i="1"/>
  <c r="V166" i="1" s="1"/>
  <c r="P166" i="1"/>
  <c r="L166" i="1"/>
  <c r="G166" i="1"/>
  <c r="F166" i="1" s="1"/>
  <c r="AQ165" i="1"/>
  <c r="AJ165" i="1"/>
  <c r="AW165" i="1" s="1"/>
  <c r="AF165" i="1"/>
  <c r="W165" i="1"/>
  <c r="V165" i="1"/>
  <c r="P165" i="1"/>
  <c r="L165" i="1"/>
  <c r="G165" i="1"/>
  <c r="F165" i="1"/>
  <c r="AU164" i="1"/>
  <c r="AT164" i="1"/>
  <c r="AS164" i="1"/>
  <c r="AR164" i="1"/>
  <c r="AQ164" i="1" s="1"/>
  <c r="AP164" i="1"/>
  <c r="AO164" i="1"/>
  <c r="AN164" i="1"/>
  <c r="AM164" i="1"/>
  <c r="AL164" i="1"/>
  <c r="AK164" i="1"/>
  <c r="AI164" i="1"/>
  <c r="AH164" i="1"/>
  <c r="AG164" i="1"/>
  <c r="AE164" i="1"/>
  <c r="AD164" i="1"/>
  <c r="AC164" i="1"/>
  <c r="AB164" i="1"/>
  <c r="AA164" i="1"/>
  <c r="Z164" i="1"/>
  <c r="Y164" i="1"/>
  <c r="X164" i="1"/>
  <c r="U164" i="1"/>
  <c r="T164" i="1"/>
  <c r="S164" i="1"/>
  <c r="R164" i="1"/>
  <c r="Q164" i="1"/>
  <c r="P164" i="1" s="1"/>
  <c r="O164" i="1"/>
  <c r="N164" i="1"/>
  <c r="M164" i="1"/>
  <c r="L164" i="1" s="1"/>
  <c r="K164" i="1"/>
  <c r="K175" i="1" s="1"/>
  <c r="K177" i="1" s="1"/>
  <c r="K178" i="1" s="1"/>
  <c r="J164" i="1"/>
  <c r="J175" i="1" s="1"/>
  <c r="I164" i="1"/>
  <c r="I175" i="1" s="1"/>
  <c r="I177" i="1" s="1"/>
  <c r="I178" i="1" s="1"/>
  <c r="H164" i="1"/>
  <c r="AW163" i="1"/>
  <c r="AQ163" i="1"/>
  <c r="AJ163" i="1"/>
  <c r="AF163" i="1"/>
  <c r="W163" i="1"/>
  <c r="V163" i="1" s="1"/>
  <c r="U163" i="1"/>
  <c r="P163" i="1"/>
  <c r="L163" i="1"/>
  <c r="G163" i="1"/>
  <c r="F163" i="1" s="1"/>
  <c r="AV163" i="1" s="1"/>
  <c r="AQ162" i="1"/>
  <c r="AJ162" i="1"/>
  <c r="AF162" i="1"/>
  <c r="W162" i="1"/>
  <c r="V162" i="1"/>
  <c r="P162" i="1"/>
  <c r="L162" i="1"/>
  <c r="G162" i="1"/>
  <c r="F162" i="1" s="1"/>
  <c r="AV162" i="1" s="1"/>
  <c r="AQ161" i="1"/>
  <c r="AJ161" i="1"/>
  <c r="AW161" i="1" s="1"/>
  <c r="AF161" i="1"/>
  <c r="W161" i="1"/>
  <c r="P161" i="1"/>
  <c r="L161" i="1"/>
  <c r="G161" i="1"/>
  <c r="F161" i="1" s="1"/>
  <c r="AU160" i="1"/>
  <c r="AT160" i="1"/>
  <c r="AT175" i="1" s="1"/>
  <c r="AT177" i="1" s="1"/>
  <c r="AT178" i="1" s="1"/>
  <c r="AS160" i="1"/>
  <c r="AS175" i="1" s="1"/>
  <c r="AS177" i="1" s="1"/>
  <c r="AS178" i="1" s="1"/>
  <c r="AR160" i="1"/>
  <c r="AR175" i="1" s="1"/>
  <c r="AR177" i="1" s="1"/>
  <c r="AR178" i="1" s="1"/>
  <c r="AP160" i="1"/>
  <c r="AP175" i="1" s="1"/>
  <c r="AO160" i="1"/>
  <c r="AO175" i="1" s="1"/>
  <c r="AN160" i="1"/>
  <c r="AN175" i="1" s="1"/>
  <c r="AN177" i="1" s="1"/>
  <c r="AN178" i="1" s="1"/>
  <c r="AM160" i="1"/>
  <c r="AL160" i="1"/>
  <c r="AK160" i="1"/>
  <c r="AK175" i="1" s="1"/>
  <c r="AJ160" i="1"/>
  <c r="AI160" i="1"/>
  <c r="AI175" i="1" s="1"/>
  <c r="AI177" i="1" s="1"/>
  <c r="AI178" i="1" s="1"/>
  <c r="AH160" i="1"/>
  <c r="AH175" i="1" s="1"/>
  <c r="AH177" i="1" s="1"/>
  <c r="AH178" i="1" s="1"/>
  <c r="AG160" i="1"/>
  <c r="AE160" i="1"/>
  <c r="AE175" i="1" s="1"/>
  <c r="AD160" i="1"/>
  <c r="AC160" i="1"/>
  <c r="AB160" i="1"/>
  <c r="AB175" i="1" s="1"/>
  <c r="AA160" i="1"/>
  <c r="Z160" i="1"/>
  <c r="Z175" i="1" s="1"/>
  <c r="Z177" i="1" s="1"/>
  <c r="Z178" i="1" s="1"/>
  <c r="Y160" i="1"/>
  <c r="Y175" i="1" s="1"/>
  <c r="Y177" i="1" s="1"/>
  <c r="Y178" i="1" s="1"/>
  <c r="X160" i="1"/>
  <c r="X175" i="1" s="1"/>
  <c r="U160" i="1"/>
  <c r="T160" i="1"/>
  <c r="T175" i="1" s="1"/>
  <c r="T177" i="1" s="1"/>
  <c r="T178" i="1" s="1"/>
  <c r="S160" i="1"/>
  <c r="S175" i="1" s="1"/>
  <c r="S177" i="1" s="1"/>
  <c r="S178" i="1" s="1"/>
  <c r="R160" i="1"/>
  <c r="R175" i="1" s="1"/>
  <c r="Q160" i="1"/>
  <c r="Q175" i="1" s="1"/>
  <c r="O160" i="1"/>
  <c r="O175" i="1" s="1"/>
  <c r="O177" i="1" s="1"/>
  <c r="O178" i="1" s="1"/>
  <c r="N160" i="1"/>
  <c r="N175" i="1" s="1"/>
  <c r="N177" i="1" s="1"/>
  <c r="N178" i="1" s="1"/>
  <c r="M160" i="1"/>
  <c r="L160" i="1"/>
  <c r="L175" i="1" s="1"/>
  <c r="L177" i="1" s="1"/>
  <c r="L178" i="1" s="1"/>
  <c r="G160" i="1"/>
  <c r="AQ159" i="1"/>
  <c r="AJ159" i="1"/>
  <c r="AF159" i="1"/>
  <c r="W159" i="1"/>
  <c r="V159" i="1" s="1"/>
  <c r="P159" i="1"/>
  <c r="L159" i="1"/>
  <c r="G159" i="1"/>
  <c r="F159" i="1"/>
  <c r="B159" i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AQ158" i="1"/>
  <c r="AJ158" i="1"/>
  <c r="AF158" i="1"/>
  <c r="W158" i="1"/>
  <c r="P158" i="1"/>
  <c r="L158" i="1"/>
  <c r="G158" i="1"/>
  <c r="AW157" i="1"/>
  <c r="AQ157" i="1"/>
  <c r="AJ157" i="1"/>
  <c r="AF157" i="1"/>
  <c r="W157" i="1"/>
  <c r="V157" i="1" s="1"/>
  <c r="P157" i="1"/>
  <c r="L157" i="1"/>
  <c r="G157" i="1"/>
  <c r="F157" i="1" s="1"/>
  <c r="AV157" i="1" s="1"/>
  <c r="AX157" i="1" s="1"/>
  <c r="AU154" i="1"/>
  <c r="AT154" i="1"/>
  <c r="AN154" i="1"/>
  <c r="AM154" i="1"/>
  <c r="AL154" i="1"/>
  <c r="AI154" i="1"/>
  <c r="AE154" i="1"/>
  <c r="AD154" i="1"/>
  <c r="AA154" i="1"/>
  <c r="X154" i="1"/>
  <c r="S154" i="1"/>
  <c r="O154" i="1"/>
  <c r="N154" i="1"/>
  <c r="H154" i="1"/>
  <c r="AK153" i="1"/>
  <c r="AK155" i="1" s="1"/>
  <c r="AK156" i="1" s="1"/>
  <c r="AU152" i="1"/>
  <c r="AT152" i="1"/>
  <c r="AS152" i="1"/>
  <c r="AS154" i="1" s="1"/>
  <c r="AR152" i="1"/>
  <c r="AR154" i="1" s="1"/>
  <c r="AP152" i="1"/>
  <c r="AP154" i="1" s="1"/>
  <c r="AO152" i="1"/>
  <c r="AO154" i="1" s="1"/>
  <c r="AN152" i="1"/>
  <c r="AM152" i="1"/>
  <c r="AL152" i="1"/>
  <c r="AK152" i="1"/>
  <c r="AK154" i="1" s="1"/>
  <c r="AI152" i="1"/>
  <c r="AH152" i="1"/>
  <c r="AH154" i="1" s="1"/>
  <c r="AG152" i="1"/>
  <c r="AE152" i="1"/>
  <c r="AD152" i="1"/>
  <c r="AC152" i="1"/>
  <c r="AC154" i="1" s="1"/>
  <c r="AB152" i="1"/>
  <c r="AB154" i="1" s="1"/>
  <c r="AA152" i="1"/>
  <c r="Z152" i="1"/>
  <c r="Z154" i="1" s="1"/>
  <c r="Y152" i="1"/>
  <c r="Y154" i="1" s="1"/>
  <c r="X152" i="1"/>
  <c r="U152" i="1"/>
  <c r="U154" i="1" s="1"/>
  <c r="T152" i="1"/>
  <c r="T154" i="1" s="1"/>
  <c r="S152" i="1"/>
  <c r="R152" i="1"/>
  <c r="R154" i="1" s="1"/>
  <c r="Q152" i="1"/>
  <c r="O152" i="1"/>
  <c r="N152" i="1"/>
  <c r="M152" i="1"/>
  <c r="M154" i="1" s="1"/>
  <c r="K152" i="1"/>
  <c r="K154" i="1" s="1"/>
  <c r="J152" i="1"/>
  <c r="J154" i="1" s="1"/>
  <c r="I152" i="1"/>
  <c r="I154" i="1" s="1"/>
  <c r="H152" i="1"/>
  <c r="AU151" i="1"/>
  <c r="AT151" i="1"/>
  <c r="AS151" i="1"/>
  <c r="AR151" i="1"/>
  <c r="AQ151" i="1" s="1"/>
  <c r="AP151" i="1"/>
  <c r="AO151" i="1"/>
  <c r="AN151" i="1"/>
  <c r="AJ151" i="1" s="1"/>
  <c r="AW151" i="1" s="1"/>
  <c r="AM151" i="1"/>
  <c r="AL151" i="1"/>
  <c r="AK151" i="1"/>
  <c r="AI151" i="1"/>
  <c r="AH151" i="1"/>
  <c r="AG151" i="1"/>
  <c r="AF151" i="1" s="1"/>
  <c r="AE151" i="1"/>
  <c r="AD151" i="1"/>
  <c r="AC151" i="1"/>
  <c r="AB151" i="1"/>
  <c r="AA151" i="1"/>
  <c r="Z151" i="1"/>
  <c r="Y151" i="1"/>
  <c r="X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 s="1"/>
  <c r="F151" i="1" s="1"/>
  <c r="AU150" i="1"/>
  <c r="AQ150" i="1" s="1"/>
  <c r="AT150" i="1"/>
  <c r="AS150" i="1"/>
  <c r="AR150" i="1"/>
  <c r="AP150" i="1"/>
  <c r="AO150" i="1"/>
  <c r="AN150" i="1"/>
  <c r="AM150" i="1"/>
  <c r="AL150" i="1"/>
  <c r="AK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 s="1"/>
  <c r="U150" i="1"/>
  <c r="T150" i="1"/>
  <c r="S150" i="1"/>
  <c r="R150" i="1"/>
  <c r="Q150" i="1"/>
  <c r="P150" i="1"/>
  <c r="O150" i="1"/>
  <c r="N150" i="1"/>
  <c r="M150" i="1"/>
  <c r="K150" i="1"/>
  <c r="J150" i="1"/>
  <c r="I150" i="1"/>
  <c r="H150" i="1"/>
  <c r="G150" i="1"/>
  <c r="AU149" i="1"/>
  <c r="AT149" i="1"/>
  <c r="AS149" i="1"/>
  <c r="AR149" i="1"/>
  <c r="AP149" i="1"/>
  <c r="AO149" i="1"/>
  <c r="AN149" i="1"/>
  <c r="AM149" i="1"/>
  <c r="AL149" i="1"/>
  <c r="AK149" i="1"/>
  <c r="AJ149" i="1" s="1"/>
  <c r="AI149" i="1"/>
  <c r="AH149" i="1"/>
  <c r="AG149" i="1"/>
  <c r="AF149" i="1" s="1"/>
  <c r="AE149" i="1"/>
  <c r="AD149" i="1"/>
  <c r="AC149" i="1"/>
  <c r="AB149" i="1"/>
  <c r="AA149" i="1"/>
  <c r="Z149" i="1"/>
  <c r="Y149" i="1"/>
  <c r="X149" i="1"/>
  <c r="W149" i="1"/>
  <c r="V149" i="1" s="1"/>
  <c r="U149" i="1"/>
  <c r="T149" i="1"/>
  <c r="S149" i="1"/>
  <c r="R149" i="1"/>
  <c r="Q149" i="1"/>
  <c r="P149" i="1" s="1"/>
  <c r="O149" i="1"/>
  <c r="N149" i="1"/>
  <c r="M149" i="1"/>
  <c r="K149" i="1"/>
  <c r="J149" i="1"/>
  <c r="I149" i="1"/>
  <c r="H149" i="1"/>
  <c r="G149" i="1"/>
  <c r="AU148" i="1"/>
  <c r="AT148" i="1"/>
  <c r="AS148" i="1"/>
  <c r="AS153" i="1" s="1"/>
  <c r="AS155" i="1" s="1"/>
  <c r="AS156" i="1" s="1"/>
  <c r="AR148" i="1"/>
  <c r="AQ148" i="1" s="1"/>
  <c r="AP148" i="1"/>
  <c r="AO148" i="1"/>
  <c r="AN148" i="1"/>
  <c r="AM148" i="1"/>
  <c r="AL148" i="1"/>
  <c r="AK148" i="1"/>
  <c r="AI148" i="1"/>
  <c r="AH148" i="1"/>
  <c r="AG148" i="1"/>
  <c r="AF148" i="1" s="1"/>
  <c r="AE148" i="1"/>
  <c r="AD148" i="1"/>
  <c r="AC148" i="1"/>
  <c r="AB148" i="1"/>
  <c r="AA148" i="1"/>
  <c r="Z148" i="1"/>
  <c r="Y148" i="1"/>
  <c r="X148" i="1"/>
  <c r="W148" i="1" s="1"/>
  <c r="V148" i="1" s="1"/>
  <c r="U148" i="1"/>
  <c r="T148" i="1"/>
  <c r="S148" i="1"/>
  <c r="R148" i="1"/>
  <c r="Q148" i="1"/>
  <c r="P148" i="1" s="1"/>
  <c r="O148" i="1"/>
  <c r="N148" i="1"/>
  <c r="M148" i="1"/>
  <c r="K148" i="1"/>
  <c r="J148" i="1"/>
  <c r="I148" i="1"/>
  <c r="H148" i="1"/>
  <c r="G148" i="1" s="1"/>
  <c r="AU147" i="1"/>
  <c r="AT147" i="1"/>
  <c r="AS147" i="1"/>
  <c r="AR147" i="1"/>
  <c r="AP147" i="1"/>
  <c r="AO147" i="1"/>
  <c r="AN147" i="1"/>
  <c r="AM147" i="1"/>
  <c r="AL147" i="1"/>
  <c r="AK147" i="1"/>
  <c r="AJ147" i="1" s="1"/>
  <c r="AI147" i="1"/>
  <c r="AH147" i="1"/>
  <c r="AG147" i="1"/>
  <c r="AF147" i="1"/>
  <c r="AE147" i="1"/>
  <c r="AD147" i="1"/>
  <c r="AC147" i="1"/>
  <c r="AC153" i="1" s="1"/>
  <c r="AC155" i="1" s="1"/>
  <c r="AC156" i="1" s="1"/>
  <c r="AB147" i="1"/>
  <c r="AA147" i="1"/>
  <c r="Z147" i="1"/>
  <c r="Y147" i="1"/>
  <c r="X147" i="1"/>
  <c r="U147" i="1"/>
  <c r="U153" i="1" s="1"/>
  <c r="U155" i="1" s="1"/>
  <c r="U156" i="1" s="1"/>
  <c r="T147" i="1"/>
  <c r="P147" i="1" s="1"/>
  <c r="S147" i="1"/>
  <c r="R147" i="1"/>
  <c r="Q147" i="1"/>
  <c r="O147" i="1"/>
  <c r="N147" i="1"/>
  <c r="M147" i="1"/>
  <c r="M153" i="1" s="1"/>
  <c r="M155" i="1" s="1"/>
  <c r="M156" i="1" s="1"/>
  <c r="L147" i="1"/>
  <c r="K147" i="1"/>
  <c r="J147" i="1"/>
  <c r="I147" i="1"/>
  <c r="H147" i="1"/>
  <c r="G147" i="1" s="1"/>
  <c r="AU146" i="1"/>
  <c r="AT146" i="1"/>
  <c r="AS146" i="1"/>
  <c r="AR146" i="1"/>
  <c r="AQ146" i="1" s="1"/>
  <c r="AP146" i="1"/>
  <c r="AO146" i="1"/>
  <c r="AN146" i="1"/>
  <c r="AM146" i="1"/>
  <c r="AL146" i="1"/>
  <c r="AK146" i="1"/>
  <c r="AJ146" i="1"/>
  <c r="AI146" i="1"/>
  <c r="AH146" i="1"/>
  <c r="AG146" i="1"/>
  <c r="AF146" i="1" s="1"/>
  <c r="AE146" i="1"/>
  <c r="AD146" i="1"/>
  <c r="AC146" i="1"/>
  <c r="AB146" i="1"/>
  <c r="AB153" i="1" s="1"/>
  <c r="AB155" i="1" s="1"/>
  <c r="AB156" i="1" s="1"/>
  <c r="AA146" i="1"/>
  <c r="Z146" i="1"/>
  <c r="Y146" i="1"/>
  <c r="X146" i="1"/>
  <c r="U146" i="1"/>
  <c r="T146" i="1"/>
  <c r="T153" i="1" s="1"/>
  <c r="T155" i="1" s="1"/>
  <c r="T156" i="1" s="1"/>
  <c r="S146" i="1"/>
  <c r="R146" i="1"/>
  <c r="Q146" i="1"/>
  <c r="O146" i="1"/>
  <c r="N146" i="1"/>
  <c r="M146" i="1"/>
  <c r="L146" i="1"/>
  <c r="K146" i="1"/>
  <c r="G146" i="1" s="1"/>
  <c r="J146" i="1"/>
  <c r="I146" i="1"/>
  <c r="H146" i="1"/>
  <c r="AU145" i="1"/>
  <c r="AT145" i="1"/>
  <c r="AS145" i="1"/>
  <c r="AR145" i="1"/>
  <c r="AQ145" i="1"/>
  <c r="AP145" i="1"/>
  <c r="AO145" i="1"/>
  <c r="AN145" i="1"/>
  <c r="AM145" i="1"/>
  <c r="AL145" i="1"/>
  <c r="AK145" i="1"/>
  <c r="AI145" i="1"/>
  <c r="AH145" i="1"/>
  <c r="AG145" i="1"/>
  <c r="AE145" i="1"/>
  <c r="AD145" i="1"/>
  <c r="AC145" i="1"/>
  <c r="AB145" i="1"/>
  <c r="AA145" i="1"/>
  <c r="Z145" i="1"/>
  <c r="Y145" i="1"/>
  <c r="X145" i="1"/>
  <c r="U145" i="1"/>
  <c r="T145" i="1"/>
  <c r="S145" i="1"/>
  <c r="R145" i="1"/>
  <c r="Q145" i="1"/>
  <c r="O145" i="1"/>
  <c r="N145" i="1"/>
  <c r="M145" i="1"/>
  <c r="L145" i="1" s="1"/>
  <c r="K145" i="1"/>
  <c r="J145" i="1"/>
  <c r="I145" i="1"/>
  <c r="H145" i="1"/>
  <c r="G145" i="1" s="1"/>
  <c r="AU144" i="1"/>
  <c r="AT144" i="1"/>
  <c r="AS144" i="1"/>
  <c r="AR144" i="1"/>
  <c r="AQ144" i="1" s="1"/>
  <c r="AP144" i="1"/>
  <c r="AO144" i="1"/>
  <c r="AN144" i="1"/>
  <c r="AM144" i="1"/>
  <c r="AL144" i="1"/>
  <c r="AK144" i="1"/>
  <c r="AI144" i="1"/>
  <c r="AH144" i="1"/>
  <c r="AG144" i="1"/>
  <c r="AF144" i="1" s="1"/>
  <c r="AE144" i="1"/>
  <c r="AD144" i="1"/>
  <c r="AC144" i="1"/>
  <c r="AB144" i="1"/>
  <c r="AA144" i="1"/>
  <c r="Z144" i="1"/>
  <c r="Y144" i="1"/>
  <c r="X144" i="1"/>
  <c r="W144" i="1" s="1"/>
  <c r="V144" i="1" s="1"/>
  <c r="U144" i="1"/>
  <c r="T144" i="1"/>
  <c r="S144" i="1"/>
  <c r="R144" i="1"/>
  <c r="Q144" i="1"/>
  <c r="O144" i="1"/>
  <c r="N144" i="1"/>
  <c r="M144" i="1"/>
  <c r="L144" i="1" s="1"/>
  <c r="K144" i="1"/>
  <c r="J144" i="1"/>
  <c r="I144" i="1"/>
  <c r="H144" i="1"/>
  <c r="G144" i="1" s="1"/>
  <c r="B144" i="1"/>
  <c r="B145" i="1" s="1"/>
  <c r="B146" i="1" s="1"/>
  <c r="B147" i="1" s="1"/>
  <c r="B148" i="1" s="1"/>
  <c r="B149" i="1" s="1"/>
  <c r="B150" i="1" s="1"/>
  <c r="B151" i="1" s="1"/>
  <c r="B152" i="1" s="1"/>
  <c r="AU143" i="1"/>
  <c r="AU153" i="1" s="1"/>
  <c r="AU155" i="1" s="1"/>
  <c r="AT143" i="1"/>
  <c r="AS143" i="1"/>
  <c r="AR143" i="1"/>
  <c r="AQ143" i="1" s="1"/>
  <c r="AP143" i="1"/>
  <c r="AP153" i="1" s="1"/>
  <c r="AP155" i="1" s="1"/>
  <c r="AP156" i="1" s="1"/>
  <c r="AO143" i="1"/>
  <c r="AO153" i="1" s="1"/>
  <c r="AO155" i="1" s="1"/>
  <c r="AO156" i="1" s="1"/>
  <c r="AN143" i="1"/>
  <c r="AM143" i="1"/>
  <c r="AL143" i="1"/>
  <c r="AL153" i="1" s="1"/>
  <c r="AL155" i="1" s="1"/>
  <c r="AL156" i="1" s="1"/>
  <c r="AK143" i="1"/>
  <c r="AI143" i="1"/>
  <c r="AH143" i="1"/>
  <c r="AG143" i="1"/>
  <c r="AG153" i="1" s="1"/>
  <c r="AE143" i="1"/>
  <c r="AD143" i="1"/>
  <c r="AD153" i="1" s="1"/>
  <c r="AD155" i="1" s="1"/>
  <c r="AD156" i="1" s="1"/>
  <c r="AC143" i="1"/>
  <c r="AB143" i="1"/>
  <c r="AA143" i="1"/>
  <c r="Z143" i="1"/>
  <c r="Z153" i="1" s="1"/>
  <c r="Z155" i="1" s="1"/>
  <c r="Z156" i="1" s="1"/>
  <c r="Y143" i="1"/>
  <c r="Y153" i="1" s="1"/>
  <c r="Y155" i="1" s="1"/>
  <c r="Y156" i="1" s="1"/>
  <c r="X143" i="1"/>
  <c r="U143" i="1"/>
  <c r="T143" i="1"/>
  <c r="S143" i="1"/>
  <c r="S153" i="1" s="1"/>
  <c r="S155" i="1" s="1"/>
  <c r="S156" i="1" s="1"/>
  <c r="R143" i="1"/>
  <c r="Q143" i="1"/>
  <c r="P143" i="1"/>
  <c r="O143" i="1"/>
  <c r="O153" i="1" s="1"/>
  <c r="O155" i="1" s="1"/>
  <c r="O156" i="1" s="1"/>
  <c r="N143" i="1"/>
  <c r="M143" i="1"/>
  <c r="L143" i="1"/>
  <c r="K143" i="1"/>
  <c r="K153" i="1" s="1"/>
  <c r="K155" i="1" s="1"/>
  <c r="K156" i="1" s="1"/>
  <c r="J143" i="1"/>
  <c r="I143" i="1"/>
  <c r="H143" i="1"/>
  <c r="AU142" i="1"/>
  <c r="AT142" i="1"/>
  <c r="AS142" i="1"/>
  <c r="AR142" i="1"/>
  <c r="AP142" i="1"/>
  <c r="AO142" i="1"/>
  <c r="AN142" i="1"/>
  <c r="AM142" i="1"/>
  <c r="AL142" i="1"/>
  <c r="AK142" i="1"/>
  <c r="AI142" i="1"/>
  <c r="AH142" i="1"/>
  <c r="AG142" i="1"/>
  <c r="AF142" i="1" s="1"/>
  <c r="AE142" i="1"/>
  <c r="AD142" i="1"/>
  <c r="W142" i="1" s="1"/>
  <c r="V142" i="1" s="1"/>
  <c r="AC142" i="1"/>
  <c r="AB142" i="1"/>
  <c r="AA142" i="1"/>
  <c r="Z142" i="1"/>
  <c r="Y142" i="1"/>
  <c r="X142" i="1"/>
  <c r="U142" i="1"/>
  <c r="T142" i="1"/>
  <c r="S142" i="1"/>
  <c r="R142" i="1"/>
  <c r="Q142" i="1"/>
  <c r="P142" i="1" s="1"/>
  <c r="O142" i="1"/>
  <c r="N142" i="1"/>
  <c r="M142" i="1"/>
  <c r="K142" i="1"/>
  <c r="J142" i="1"/>
  <c r="I142" i="1"/>
  <c r="H142" i="1"/>
  <c r="G142" i="1"/>
  <c r="AS139" i="1"/>
  <c r="AO139" i="1"/>
  <c r="AK139" i="1"/>
  <c r="AG139" i="1"/>
  <c r="AD139" i="1"/>
  <c r="AC139" i="1"/>
  <c r="Y139" i="1"/>
  <c r="U139" i="1"/>
  <c r="Q139" i="1"/>
  <c r="N139" i="1"/>
  <c r="M139" i="1"/>
  <c r="I139" i="1"/>
  <c r="AU137" i="1"/>
  <c r="AQ137" i="1" s="1"/>
  <c r="AT137" i="1"/>
  <c r="AS137" i="1"/>
  <c r="AR137" i="1"/>
  <c r="AP137" i="1"/>
  <c r="AO137" i="1"/>
  <c r="AN137" i="1"/>
  <c r="AM137" i="1"/>
  <c r="AL137" i="1"/>
  <c r="AK137" i="1"/>
  <c r="AJ137" i="1" s="1"/>
  <c r="AW137" i="1" s="1"/>
  <c r="AI137" i="1"/>
  <c r="AI139" i="1" s="1"/>
  <c r="AH137" i="1"/>
  <c r="AG137" i="1"/>
  <c r="AF137" i="1"/>
  <c r="AE137" i="1"/>
  <c r="AD137" i="1"/>
  <c r="AC137" i="1"/>
  <c r="AB137" i="1"/>
  <c r="AA137" i="1"/>
  <c r="AA139" i="1" s="1"/>
  <c r="Z137" i="1"/>
  <c r="Y137" i="1"/>
  <c r="X137" i="1"/>
  <c r="W137" i="1" s="1"/>
  <c r="V137" i="1" s="1"/>
  <c r="U137" i="1"/>
  <c r="T137" i="1"/>
  <c r="S137" i="1"/>
  <c r="S139" i="1" s="1"/>
  <c r="R137" i="1"/>
  <c r="Q137" i="1"/>
  <c r="P137" i="1"/>
  <c r="O137" i="1"/>
  <c r="N137" i="1"/>
  <c r="M137" i="1"/>
  <c r="K137" i="1"/>
  <c r="K139" i="1" s="1"/>
  <c r="J137" i="1"/>
  <c r="I137" i="1"/>
  <c r="H137" i="1"/>
  <c r="G137" i="1" s="1"/>
  <c r="AU136" i="1"/>
  <c r="AT136" i="1"/>
  <c r="AT139" i="1" s="1"/>
  <c r="AS136" i="1"/>
  <c r="AR136" i="1"/>
  <c r="AQ136" i="1" s="1"/>
  <c r="AQ139" i="1" s="1"/>
  <c r="AP136" i="1"/>
  <c r="AP139" i="1" s="1"/>
  <c r="AO136" i="1"/>
  <c r="AN136" i="1"/>
  <c r="AM136" i="1"/>
  <c r="AL136" i="1"/>
  <c r="AL139" i="1" s="1"/>
  <c r="AK136" i="1"/>
  <c r="AI136" i="1"/>
  <c r="AH136" i="1"/>
  <c r="AH139" i="1" s="1"/>
  <c r="AG136" i="1"/>
  <c r="AF136" i="1" s="1"/>
  <c r="AF139" i="1" s="1"/>
  <c r="AE136" i="1"/>
  <c r="AE139" i="1" s="1"/>
  <c r="AD136" i="1"/>
  <c r="AC136" i="1"/>
  <c r="AB136" i="1"/>
  <c r="AB139" i="1" s="1"/>
  <c r="AA136" i="1"/>
  <c r="Z136" i="1"/>
  <c r="Z139" i="1" s="1"/>
  <c r="Y136" i="1"/>
  <c r="X136" i="1"/>
  <c r="X139" i="1" s="1"/>
  <c r="W136" i="1"/>
  <c r="V136" i="1" s="1"/>
  <c r="V139" i="1" s="1"/>
  <c r="U136" i="1"/>
  <c r="T136" i="1"/>
  <c r="T139" i="1" s="1"/>
  <c r="S136" i="1"/>
  <c r="R136" i="1"/>
  <c r="R139" i="1" s="1"/>
  <c r="Q136" i="1"/>
  <c r="P136" i="1" s="1"/>
  <c r="P139" i="1" s="1"/>
  <c r="O136" i="1"/>
  <c r="O139" i="1" s="1"/>
  <c r="N136" i="1"/>
  <c r="M136" i="1"/>
  <c r="K136" i="1"/>
  <c r="J136" i="1"/>
  <c r="J139" i="1" s="1"/>
  <c r="I136" i="1"/>
  <c r="H136" i="1"/>
  <c r="H139" i="1" s="1"/>
  <c r="G136" i="1"/>
  <c r="AU135" i="1"/>
  <c r="AT135" i="1"/>
  <c r="AS135" i="1"/>
  <c r="AR135" i="1"/>
  <c r="AP135" i="1"/>
  <c r="AO135" i="1"/>
  <c r="AN135" i="1"/>
  <c r="AM135" i="1"/>
  <c r="AL135" i="1"/>
  <c r="AK135" i="1"/>
  <c r="AI135" i="1"/>
  <c r="AH135" i="1"/>
  <c r="AG135" i="1"/>
  <c r="AF135" i="1" s="1"/>
  <c r="AE135" i="1"/>
  <c r="AD135" i="1"/>
  <c r="AC135" i="1"/>
  <c r="AB135" i="1"/>
  <c r="AA135" i="1"/>
  <c r="Z135" i="1"/>
  <c r="Y135" i="1"/>
  <c r="X135" i="1"/>
  <c r="U135" i="1"/>
  <c r="T135" i="1"/>
  <c r="S135" i="1"/>
  <c r="R135" i="1"/>
  <c r="Q135" i="1"/>
  <c r="O135" i="1"/>
  <c r="N135" i="1"/>
  <c r="M135" i="1"/>
  <c r="L135" i="1" s="1"/>
  <c r="K135" i="1"/>
  <c r="J135" i="1"/>
  <c r="I135" i="1"/>
  <c r="H135" i="1"/>
  <c r="AU134" i="1"/>
  <c r="AT134" i="1"/>
  <c r="AS134" i="1"/>
  <c r="AR134" i="1"/>
  <c r="AP134" i="1"/>
  <c r="AO134" i="1"/>
  <c r="AN134" i="1"/>
  <c r="AM134" i="1"/>
  <c r="AL134" i="1"/>
  <c r="AK134" i="1"/>
  <c r="AJ134" i="1" s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U134" i="1"/>
  <c r="T134" i="1"/>
  <c r="P134" i="1" s="1"/>
  <c r="S134" i="1"/>
  <c r="R134" i="1"/>
  <c r="Q134" i="1"/>
  <c r="O134" i="1"/>
  <c r="N134" i="1"/>
  <c r="M134" i="1"/>
  <c r="L134" i="1"/>
  <c r="K134" i="1"/>
  <c r="J134" i="1"/>
  <c r="I134" i="1"/>
  <c r="H134" i="1"/>
  <c r="G134" i="1" s="1"/>
  <c r="AU133" i="1"/>
  <c r="AT133" i="1"/>
  <c r="AS133" i="1"/>
  <c r="AR133" i="1"/>
  <c r="AQ133" i="1" s="1"/>
  <c r="AP133" i="1"/>
  <c r="AO133" i="1"/>
  <c r="AN133" i="1"/>
  <c r="AM133" i="1"/>
  <c r="AL133" i="1"/>
  <c r="AK133" i="1"/>
  <c r="AJ133" i="1"/>
  <c r="AI133" i="1"/>
  <c r="AH133" i="1"/>
  <c r="AG133" i="1"/>
  <c r="AF133" i="1" s="1"/>
  <c r="AE133" i="1"/>
  <c r="AD133" i="1"/>
  <c r="AC133" i="1"/>
  <c r="AB133" i="1"/>
  <c r="AA133" i="1"/>
  <c r="W133" i="1" s="1"/>
  <c r="V133" i="1" s="1"/>
  <c r="Z133" i="1"/>
  <c r="Y133" i="1"/>
  <c r="X133" i="1"/>
  <c r="U133" i="1"/>
  <c r="T133" i="1"/>
  <c r="S133" i="1"/>
  <c r="R133" i="1"/>
  <c r="Q133" i="1"/>
  <c r="O133" i="1"/>
  <c r="N133" i="1"/>
  <c r="M133" i="1"/>
  <c r="L133" i="1"/>
  <c r="K133" i="1"/>
  <c r="G133" i="1" s="1"/>
  <c r="J133" i="1"/>
  <c r="I133" i="1"/>
  <c r="H133" i="1"/>
  <c r="AU132" i="1"/>
  <c r="AT132" i="1"/>
  <c r="AQ132" i="1" s="1"/>
  <c r="AS132" i="1"/>
  <c r="AR132" i="1"/>
  <c r="AP132" i="1"/>
  <c r="AO132" i="1"/>
  <c r="AN132" i="1"/>
  <c r="AM132" i="1"/>
  <c r="AL132" i="1"/>
  <c r="AK132" i="1"/>
  <c r="AJ132" i="1" s="1"/>
  <c r="AI132" i="1"/>
  <c r="AH132" i="1"/>
  <c r="AG132" i="1"/>
  <c r="AE132" i="1"/>
  <c r="AD132" i="1"/>
  <c r="AC132" i="1"/>
  <c r="AB132" i="1"/>
  <c r="AA132" i="1"/>
  <c r="Z132" i="1"/>
  <c r="Y132" i="1"/>
  <c r="X132" i="1"/>
  <c r="U132" i="1"/>
  <c r="T132" i="1"/>
  <c r="S132" i="1"/>
  <c r="R132" i="1"/>
  <c r="Q132" i="1"/>
  <c r="O132" i="1"/>
  <c r="N132" i="1"/>
  <c r="M132" i="1"/>
  <c r="L132" i="1" s="1"/>
  <c r="K132" i="1"/>
  <c r="J132" i="1"/>
  <c r="I132" i="1"/>
  <c r="H132" i="1"/>
  <c r="G132" i="1" s="1"/>
  <c r="AU131" i="1"/>
  <c r="AT131" i="1"/>
  <c r="AS131" i="1"/>
  <c r="AR131" i="1"/>
  <c r="AQ131" i="1" s="1"/>
  <c r="AP131" i="1"/>
  <c r="AO131" i="1"/>
  <c r="AN131" i="1"/>
  <c r="AM131" i="1"/>
  <c r="AL131" i="1"/>
  <c r="AK131" i="1"/>
  <c r="AI131" i="1"/>
  <c r="AH131" i="1"/>
  <c r="AG131" i="1"/>
  <c r="AF131" i="1" s="1"/>
  <c r="AE131" i="1"/>
  <c r="AD131" i="1"/>
  <c r="AC131" i="1"/>
  <c r="AB131" i="1"/>
  <c r="AA131" i="1"/>
  <c r="Z131" i="1"/>
  <c r="Y131" i="1"/>
  <c r="X131" i="1"/>
  <c r="W131" i="1" s="1"/>
  <c r="V131" i="1" s="1"/>
  <c r="U131" i="1"/>
  <c r="T131" i="1"/>
  <c r="S131" i="1"/>
  <c r="R131" i="1"/>
  <c r="Q131" i="1"/>
  <c r="O131" i="1"/>
  <c r="N131" i="1"/>
  <c r="M131" i="1"/>
  <c r="L131" i="1" s="1"/>
  <c r="K131" i="1"/>
  <c r="J131" i="1"/>
  <c r="I131" i="1"/>
  <c r="H131" i="1"/>
  <c r="G131" i="1" s="1"/>
  <c r="AU130" i="1"/>
  <c r="AT130" i="1"/>
  <c r="AS130" i="1"/>
  <c r="AR130" i="1"/>
  <c r="AQ130" i="1" s="1"/>
  <c r="AP130" i="1"/>
  <c r="AO130" i="1"/>
  <c r="AN130" i="1"/>
  <c r="AJ130" i="1" s="1"/>
  <c r="AW130" i="1" s="1"/>
  <c r="AM130" i="1"/>
  <c r="AL130" i="1"/>
  <c r="AK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 s="1"/>
  <c r="V130" i="1" s="1"/>
  <c r="U130" i="1"/>
  <c r="T130" i="1"/>
  <c r="P130" i="1" s="1"/>
  <c r="S130" i="1"/>
  <c r="R130" i="1"/>
  <c r="Q130" i="1"/>
  <c r="O130" i="1"/>
  <c r="N130" i="1"/>
  <c r="M130" i="1"/>
  <c r="L130" i="1"/>
  <c r="K130" i="1"/>
  <c r="J130" i="1"/>
  <c r="I130" i="1"/>
  <c r="H130" i="1"/>
  <c r="G130" i="1" s="1"/>
  <c r="F130" i="1" s="1"/>
  <c r="AV130" i="1" s="1"/>
  <c r="AU129" i="1"/>
  <c r="AT129" i="1"/>
  <c r="AS129" i="1"/>
  <c r="AR129" i="1"/>
  <c r="AQ129" i="1"/>
  <c r="AP129" i="1"/>
  <c r="AO129" i="1"/>
  <c r="AN129" i="1"/>
  <c r="AM129" i="1"/>
  <c r="AL129" i="1"/>
  <c r="AK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 s="1"/>
  <c r="V129" i="1" s="1"/>
  <c r="U129" i="1"/>
  <c r="T129" i="1"/>
  <c r="S129" i="1"/>
  <c r="R129" i="1"/>
  <c r="Q129" i="1"/>
  <c r="P129" i="1"/>
  <c r="O129" i="1"/>
  <c r="N129" i="1"/>
  <c r="M129" i="1"/>
  <c r="K129" i="1"/>
  <c r="J129" i="1"/>
  <c r="I129" i="1"/>
  <c r="H129" i="1"/>
  <c r="G129" i="1"/>
  <c r="AU128" i="1"/>
  <c r="AT128" i="1"/>
  <c r="AS128" i="1"/>
  <c r="AR128" i="1"/>
  <c r="AP128" i="1"/>
  <c r="AP138" i="1" s="1"/>
  <c r="AP140" i="1" s="1"/>
  <c r="AP141" i="1" s="1"/>
  <c r="AO128" i="1"/>
  <c r="AN128" i="1"/>
  <c r="AM128" i="1"/>
  <c r="AL128" i="1"/>
  <c r="AK128" i="1"/>
  <c r="AJ128" i="1"/>
  <c r="AI128" i="1"/>
  <c r="AH128" i="1"/>
  <c r="AH138" i="1" s="1"/>
  <c r="AH140" i="1" s="1"/>
  <c r="AH141" i="1" s="1"/>
  <c r="AG128" i="1"/>
  <c r="AF128" i="1"/>
  <c r="AE128" i="1"/>
  <c r="AD128" i="1"/>
  <c r="AC128" i="1"/>
  <c r="AB128" i="1"/>
  <c r="W128" i="1" s="1"/>
  <c r="V128" i="1" s="1"/>
  <c r="AA128" i="1"/>
  <c r="Z128" i="1"/>
  <c r="Z138" i="1" s="1"/>
  <c r="Z140" i="1" s="1"/>
  <c r="Z141" i="1" s="1"/>
  <c r="Y128" i="1"/>
  <c r="X128" i="1"/>
  <c r="U128" i="1"/>
  <c r="T128" i="1"/>
  <c r="P128" i="1" s="1"/>
  <c r="S128" i="1"/>
  <c r="R128" i="1"/>
  <c r="R138" i="1" s="1"/>
  <c r="R140" i="1" s="1"/>
  <c r="R141" i="1" s="1"/>
  <c r="Q128" i="1"/>
  <c r="O128" i="1"/>
  <c r="N128" i="1"/>
  <c r="M128" i="1"/>
  <c r="L128" i="1"/>
  <c r="K128" i="1"/>
  <c r="J128" i="1"/>
  <c r="J138" i="1" s="1"/>
  <c r="J140" i="1" s="1"/>
  <c r="J141" i="1" s="1"/>
  <c r="I128" i="1"/>
  <c r="H128" i="1"/>
  <c r="G128" i="1"/>
  <c r="F128" i="1" s="1"/>
  <c r="AV128" i="1" s="1"/>
  <c r="B128" i="1"/>
  <c r="B129" i="1" s="1"/>
  <c r="B130" i="1" s="1"/>
  <c r="B131" i="1" s="1"/>
  <c r="B132" i="1" s="1"/>
  <c r="B133" i="1" s="1"/>
  <c r="B134" i="1" s="1"/>
  <c r="B135" i="1" s="1"/>
  <c r="B136" i="1" s="1"/>
  <c r="B137" i="1" s="1"/>
  <c r="AU127" i="1"/>
  <c r="AT127" i="1"/>
  <c r="AS127" i="1"/>
  <c r="AR127" i="1"/>
  <c r="AR138" i="1" s="1"/>
  <c r="AQ127" i="1"/>
  <c r="AP127" i="1"/>
  <c r="AO127" i="1"/>
  <c r="AN127" i="1"/>
  <c r="AM127" i="1"/>
  <c r="AL127" i="1"/>
  <c r="AK127" i="1"/>
  <c r="AJ127" i="1" s="1"/>
  <c r="AI127" i="1"/>
  <c r="AI138" i="1" s="1"/>
  <c r="AI140" i="1" s="1"/>
  <c r="AI141" i="1" s="1"/>
  <c r="AH127" i="1"/>
  <c r="AG127" i="1"/>
  <c r="AF127" i="1" s="1"/>
  <c r="AE127" i="1"/>
  <c r="AD127" i="1"/>
  <c r="AC127" i="1"/>
  <c r="AB127" i="1"/>
  <c r="AA127" i="1"/>
  <c r="AA138" i="1" s="1"/>
  <c r="AA140" i="1" s="1"/>
  <c r="AA141" i="1" s="1"/>
  <c r="Z127" i="1"/>
  <c r="Y127" i="1"/>
  <c r="W127" i="1" s="1"/>
  <c r="X127" i="1"/>
  <c r="U127" i="1"/>
  <c r="T127" i="1"/>
  <c r="S127" i="1"/>
  <c r="S138" i="1" s="1"/>
  <c r="S140" i="1" s="1"/>
  <c r="S141" i="1" s="1"/>
  <c r="R127" i="1"/>
  <c r="Q127" i="1"/>
  <c r="P127" i="1" s="1"/>
  <c r="O127" i="1"/>
  <c r="N127" i="1"/>
  <c r="N138" i="1" s="1"/>
  <c r="N140" i="1" s="1"/>
  <c r="M127" i="1"/>
  <c r="L127" i="1" s="1"/>
  <c r="K127" i="1"/>
  <c r="K138" i="1" s="1"/>
  <c r="K140" i="1" s="1"/>
  <c r="K141" i="1" s="1"/>
  <c r="J127" i="1"/>
  <c r="I127" i="1"/>
  <c r="I138" i="1" s="1"/>
  <c r="I140" i="1" s="1"/>
  <c r="I141" i="1" s="1"/>
  <c r="H127" i="1"/>
  <c r="AU126" i="1"/>
  <c r="AT126" i="1"/>
  <c r="AQ126" i="1" s="1"/>
  <c r="AS126" i="1"/>
  <c r="AR126" i="1"/>
  <c r="AP126" i="1"/>
  <c r="AO126" i="1"/>
  <c r="AN126" i="1"/>
  <c r="AM126" i="1"/>
  <c r="AL126" i="1"/>
  <c r="AJ126" i="1" s="1"/>
  <c r="AK126" i="1"/>
  <c r="AI126" i="1"/>
  <c r="AH126" i="1"/>
  <c r="AG126" i="1"/>
  <c r="AE126" i="1"/>
  <c r="AD126" i="1"/>
  <c r="W126" i="1" s="1"/>
  <c r="AC126" i="1"/>
  <c r="AB126" i="1"/>
  <c r="AA126" i="1"/>
  <c r="Z126" i="1"/>
  <c r="Y126" i="1"/>
  <c r="X126" i="1"/>
  <c r="U126" i="1"/>
  <c r="T126" i="1"/>
  <c r="S126" i="1"/>
  <c r="R126" i="1"/>
  <c r="Q126" i="1"/>
  <c r="P126" i="1" s="1"/>
  <c r="O126" i="1"/>
  <c r="N126" i="1"/>
  <c r="M126" i="1"/>
  <c r="L126" i="1" s="1"/>
  <c r="F126" i="1" s="1"/>
  <c r="K126" i="1"/>
  <c r="J126" i="1"/>
  <c r="I126" i="1"/>
  <c r="H126" i="1"/>
  <c r="G126" i="1"/>
  <c r="AU123" i="1"/>
  <c r="AT123" i="1"/>
  <c r="AS123" i="1"/>
  <c r="AR123" i="1"/>
  <c r="AQ123" i="1"/>
  <c r="AP123" i="1"/>
  <c r="AO123" i="1"/>
  <c r="AN123" i="1"/>
  <c r="AM123" i="1"/>
  <c r="AL123" i="1"/>
  <c r="AK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U123" i="1"/>
  <c r="T123" i="1"/>
  <c r="S123" i="1"/>
  <c r="R123" i="1"/>
  <c r="Q123" i="1"/>
  <c r="O123" i="1"/>
  <c r="N123" i="1"/>
  <c r="M123" i="1"/>
  <c r="K123" i="1"/>
  <c r="J123" i="1"/>
  <c r="I123" i="1"/>
  <c r="H123" i="1"/>
  <c r="AQ121" i="1"/>
  <c r="AJ121" i="1"/>
  <c r="AW121" i="1" s="1"/>
  <c r="AX121" i="1" s="1"/>
  <c r="AF121" i="1"/>
  <c r="W121" i="1"/>
  <c r="V121" i="1"/>
  <c r="P121" i="1"/>
  <c r="F121" i="1" s="1"/>
  <c r="AV121" i="1" s="1"/>
  <c r="L121" i="1"/>
  <c r="G121" i="1"/>
  <c r="AW120" i="1"/>
  <c r="AQ120" i="1"/>
  <c r="AJ120" i="1"/>
  <c r="AF120" i="1"/>
  <c r="W120" i="1"/>
  <c r="W123" i="1" s="1"/>
  <c r="P120" i="1"/>
  <c r="P123" i="1" s="1"/>
  <c r="L120" i="1"/>
  <c r="L123" i="1" s="1"/>
  <c r="G120" i="1"/>
  <c r="G123" i="1" s="1"/>
  <c r="AU119" i="1"/>
  <c r="AT119" i="1"/>
  <c r="AQ119" i="1" s="1"/>
  <c r="AS119" i="1"/>
  <c r="AR119" i="1"/>
  <c r="AP119" i="1"/>
  <c r="AO119" i="1"/>
  <c r="AN119" i="1"/>
  <c r="AM119" i="1"/>
  <c r="AL119" i="1"/>
  <c r="AJ119" i="1" s="1"/>
  <c r="AK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 s="1"/>
  <c r="U119" i="1"/>
  <c r="T119" i="1"/>
  <c r="S119" i="1"/>
  <c r="R119" i="1"/>
  <c r="Q119" i="1"/>
  <c r="P119" i="1"/>
  <c r="O119" i="1"/>
  <c r="N119" i="1"/>
  <c r="L119" i="1" s="1"/>
  <c r="M119" i="1"/>
  <c r="K119" i="1"/>
  <c r="J119" i="1"/>
  <c r="I119" i="1"/>
  <c r="H119" i="1"/>
  <c r="G119" i="1"/>
  <c r="F119" i="1" s="1"/>
  <c r="AV119" i="1" s="1"/>
  <c r="AU118" i="1"/>
  <c r="AU122" i="1" s="1"/>
  <c r="AU124" i="1" s="1"/>
  <c r="AU125" i="1" s="1"/>
  <c r="AT118" i="1"/>
  <c r="AT122" i="1" s="1"/>
  <c r="AT124" i="1" s="1"/>
  <c r="AT125" i="1" s="1"/>
  <c r="AS118" i="1"/>
  <c r="AQ118" i="1" s="1"/>
  <c r="AR118" i="1"/>
  <c r="AP118" i="1"/>
  <c r="AO118" i="1"/>
  <c r="AN118" i="1"/>
  <c r="AM118" i="1"/>
  <c r="AM122" i="1" s="1"/>
  <c r="AM124" i="1" s="1"/>
  <c r="AM125" i="1" s="1"/>
  <c r="AL118" i="1"/>
  <c r="AL122" i="1" s="1"/>
  <c r="AL124" i="1" s="1"/>
  <c r="AL125" i="1" s="1"/>
  <c r="AK118" i="1"/>
  <c r="AJ118" i="1" s="1"/>
  <c r="AI118" i="1"/>
  <c r="AH118" i="1"/>
  <c r="AG118" i="1"/>
  <c r="AF118" i="1" s="1"/>
  <c r="AE118" i="1"/>
  <c r="AE122" i="1" s="1"/>
  <c r="AE124" i="1" s="1"/>
  <c r="AE125" i="1" s="1"/>
  <c r="AD118" i="1"/>
  <c r="W118" i="1" s="1"/>
  <c r="AC118" i="1"/>
  <c r="AB118" i="1"/>
  <c r="AA118" i="1"/>
  <c r="Z118" i="1"/>
  <c r="Y118" i="1"/>
  <c r="X118" i="1"/>
  <c r="U118" i="1"/>
  <c r="T118" i="1"/>
  <c r="S118" i="1"/>
  <c r="R118" i="1"/>
  <c r="Q118" i="1"/>
  <c r="P118" i="1" s="1"/>
  <c r="O118" i="1"/>
  <c r="O122" i="1" s="1"/>
  <c r="O124" i="1" s="1"/>
  <c r="O125" i="1" s="1"/>
  <c r="N118" i="1"/>
  <c r="M118" i="1"/>
  <c r="L118" i="1" s="1"/>
  <c r="F118" i="1" s="1"/>
  <c r="K118" i="1"/>
  <c r="J118" i="1"/>
  <c r="I118" i="1"/>
  <c r="H118" i="1"/>
  <c r="G118" i="1"/>
  <c r="AU117" i="1"/>
  <c r="AT117" i="1"/>
  <c r="AS117" i="1"/>
  <c r="AR117" i="1"/>
  <c r="AQ117" i="1" s="1"/>
  <c r="AP117" i="1"/>
  <c r="AO117" i="1"/>
  <c r="AN117" i="1"/>
  <c r="AM117" i="1"/>
  <c r="AL117" i="1"/>
  <c r="AK117" i="1"/>
  <c r="AJ117" i="1" s="1"/>
  <c r="AI117" i="1"/>
  <c r="AH117" i="1"/>
  <c r="AG117" i="1"/>
  <c r="AF117" i="1"/>
  <c r="AE117" i="1"/>
  <c r="AD117" i="1"/>
  <c r="AD122" i="1" s="1"/>
  <c r="AD124" i="1" s="1"/>
  <c r="AD125" i="1" s="1"/>
  <c r="AC117" i="1"/>
  <c r="AB117" i="1"/>
  <c r="AA117" i="1"/>
  <c r="Z117" i="1"/>
  <c r="Y117" i="1"/>
  <c r="X117" i="1"/>
  <c r="U117" i="1"/>
  <c r="P117" i="1" s="1"/>
  <c r="T117" i="1"/>
  <c r="S117" i="1"/>
  <c r="R117" i="1"/>
  <c r="Q117" i="1"/>
  <c r="O117" i="1"/>
  <c r="N117" i="1"/>
  <c r="N122" i="1" s="1"/>
  <c r="N124" i="1" s="1"/>
  <c r="N125" i="1" s="1"/>
  <c r="M117" i="1"/>
  <c r="L117" i="1" s="1"/>
  <c r="K117" i="1"/>
  <c r="J117" i="1"/>
  <c r="I117" i="1"/>
  <c r="H117" i="1"/>
  <c r="G117" i="1" s="1"/>
  <c r="B117" i="1"/>
  <c r="B118" i="1" s="1"/>
  <c r="B119" i="1" s="1"/>
  <c r="B120" i="1" s="1"/>
  <c r="B121" i="1" s="1"/>
  <c r="AQ116" i="1"/>
  <c r="AJ116" i="1"/>
  <c r="AW116" i="1" s="1"/>
  <c r="AF116" i="1"/>
  <c r="W116" i="1"/>
  <c r="V116" i="1" s="1"/>
  <c r="P116" i="1"/>
  <c r="L116" i="1"/>
  <c r="G116" i="1"/>
  <c r="F116" i="1"/>
  <c r="B116" i="1"/>
  <c r="AU115" i="1"/>
  <c r="AT115" i="1"/>
  <c r="AS115" i="1"/>
  <c r="AS122" i="1" s="1"/>
  <c r="AS124" i="1" s="1"/>
  <c r="AS125" i="1" s="1"/>
  <c r="AR115" i="1"/>
  <c r="AR122" i="1" s="1"/>
  <c r="AR124" i="1" s="1"/>
  <c r="AR125" i="1" s="1"/>
  <c r="AQ115" i="1"/>
  <c r="AP115" i="1"/>
  <c r="AP122" i="1" s="1"/>
  <c r="AP124" i="1" s="1"/>
  <c r="AP125" i="1" s="1"/>
  <c r="AO115" i="1"/>
  <c r="AO122" i="1" s="1"/>
  <c r="AO124" i="1" s="1"/>
  <c r="AO125" i="1" s="1"/>
  <c r="AN115" i="1"/>
  <c r="AN122" i="1" s="1"/>
  <c r="AN124" i="1" s="1"/>
  <c r="AM115" i="1"/>
  <c r="AL115" i="1"/>
  <c r="AK115" i="1"/>
  <c r="AK122" i="1" s="1"/>
  <c r="AK124" i="1" s="1"/>
  <c r="AK125" i="1" s="1"/>
  <c r="AI115" i="1"/>
  <c r="AI122" i="1" s="1"/>
  <c r="AI124" i="1" s="1"/>
  <c r="AI125" i="1" s="1"/>
  <c r="AH115" i="1"/>
  <c r="AH122" i="1" s="1"/>
  <c r="AH124" i="1" s="1"/>
  <c r="AH125" i="1" s="1"/>
  <c r="AG115" i="1"/>
  <c r="AF115" i="1" s="1"/>
  <c r="AF122" i="1" s="1"/>
  <c r="AF124" i="1" s="1"/>
  <c r="AE115" i="1"/>
  <c r="AD115" i="1"/>
  <c r="AC115" i="1"/>
  <c r="AB115" i="1"/>
  <c r="AB122" i="1" s="1"/>
  <c r="AB124" i="1" s="1"/>
  <c r="AB125" i="1" s="1"/>
  <c r="AA115" i="1"/>
  <c r="AA122" i="1" s="1"/>
  <c r="AA124" i="1" s="1"/>
  <c r="AA125" i="1" s="1"/>
  <c r="Z115" i="1"/>
  <c r="Z122" i="1" s="1"/>
  <c r="Z124" i="1" s="1"/>
  <c r="Z125" i="1" s="1"/>
  <c r="Y115" i="1"/>
  <c r="X115" i="1"/>
  <c r="X122" i="1" s="1"/>
  <c r="X124" i="1" s="1"/>
  <c r="U115" i="1"/>
  <c r="T115" i="1"/>
  <c r="T122" i="1" s="1"/>
  <c r="T124" i="1" s="1"/>
  <c r="T125" i="1" s="1"/>
  <c r="S115" i="1"/>
  <c r="S122" i="1" s="1"/>
  <c r="S124" i="1" s="1"/>
  <c r="S125" i="1" s="1"/>
  <c r="R115" i="1"/>
  <c r="R122" i="1" s="1"/>
  <c r="R124" i="1" s="1"/>
  <c r="R125" i="1" s="1"/>
  <c r="Q115" i="1"/>
  <c r="O115" i="1"/>
  <c r="N115" i="1"/>
  <c r="M115" i="1"/>
  <c r="M122" i="1" s="1"/>
  <c r="M124" i="1" s="1"/>
  <c r="M125" i="1" s="1"/>
  <c r="K115" i="1"/>
  <c r="K122" i="1" s="1"/>
  <c r="K124" i="1" s="1"/>
  <c r="K125" i="1" s="1"/>
  <c r="J115" i="1"/>
  <c r="J122" i="1" s="1"/>
  <c r="J124" i="1" s="1"/>
  <c r="J125" i="1" s="1"/>
  <c r="I115" i="1"/>
  <c r="G115" i="1" s="1"/>
  <c r="H115" i="1"/>
  <c r="H122" i="1" s="1"/>
  <c r="H124" i="1" s="1"/>
  <c r="H125" i="1" s="1"/>
  <c r="AU114" i="1"/>
  <c r="AT114" i="1"/>
  <c r="AS114" i="1"/>
  <c r="AR114" i="1"/>
  <c r="AQ114" i="1"/>
  <c r="AP114" i="1"/>
  <c r="AO114" i="1"/>
  <c r="AN114" i="1"/>
  <c r="AM114" i="1"/>
  <c r="AJ114" i="1" s="1"/>
  <c r="AW114" i="1" s="1"/>
  <c r="AL114" i="1"/>
  <c r="AK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 s="1"/>
  <c r="V114" i="1" s="1"/>
  <c r="U114" i="1"/>
  <c r="T114" i="1"/>
  <c r="S114" i="1"/>
  <c r="R114" i="1"/>
  <c r="Q114" i="1"/>
  <c r="P114" i="1"/>
  <c r="O114" i="1"/>
  <c r="L114" i="1" s="1"/>
  <c r="N114" i="1"/>
  <c r="M114" i="1"/>
  <c r="K114" i="1"/>
  <c r="J114" i="1"/>
  <c r="I114" i="1"/>
  <c r="H114" i="1"/>
  <c r="AD113" i="1"/>
  <c r="K112" i="1"/>
  <c r="K113" i="1" s="1"/>
  <c r="AF111" i="1"/>
  <c r="X111" i="1"/>
  <c r="AU110" i="1"/>
  <c r="AR110" i="1"/>
  <c r="AR112" i="1" s="1"/>
  <c r="AR113" i="1" s="1"/>
  <c r="AM110" i="1"/>
  <c r="AE110" i="1"/>
  <c r="AB110" i="1"/>
  <c r="AB112" i="1" s="1"/>
  <c r="AB113" i="1" s="1"/>
  <c r="T110" i="1"/>
  <c r="T112" i="1" s="1"/>
  <c r="T113" i="1" s="1"/>
  <c r="O110" i="1"/>
  <c r="AW109" i="1"/>
  <c r="AQ109" i="1"/>
  <c r="AJ109" i="1"/>
  <c r="AF109" i="1"/>
  <c r="W109" i="1"/>
  <c r="V109" i="1" s="1"/>
  <c r="P109" i="1"/>
  <c r="L109" i="1"/>
  <c r="G109" i="1"/>
  <c r="AU108" i="1"/>
  <c r="AU111" i="1" s="1"/>
  <c r="AT108" i="1"/>
  <c r="AT111" i="1" s="1"/>
  <c r="AS108" i="1"/>
  <c r="AS111" i="1" s="1"/>
  <c r="AR108" i="1"/>
  <c r="AR111" i="1" s="1"/>
  <c r="AP108" i="1"/>
  <c r="AP111" i="1" s="1"/>
  <c r="AO108" i="1"/>
  <c r="AO111" i="1" s="1"/>
  <c r="AN108" i="1"/>
  <c r="AN111" i="1" s="1"/>
  <c r="AM108" i="1"/>
  <c r="AM111" i="1" s="1"/>
  <c r="AL108" i="1"/>
  <c r="AL111" i="1" s="1"/>
  <c r="AK108" i="1"/>
  <c r="AK111" i="1" s="1"/>
  <c r="AI108" i="1"/>
  <c r="AI111" i="1" s="1"/>
  <c r="AH108" i="1"/>
  <c r="AH111" i="1" s="1"/>
  <c r="AG108" i="1"/>
  <c r="AG111" i="1" s="1"/>
  <c r="AF108" i="1"/>
  <c r="AE108" i="1"/>
  <c r="AE111" i="1" s="1"/>
  <c r="AD108" i="1"/>
  <c r="AD111" i="1" s="1"/>
  <c r="AC108" i="1"/>
  <c r="AC111" i="1" s="1"/>
  <c r="AB108" i="1"/>
  <c r="AB111" i="1" s="1"/>
  <c r="AA108" i="1"/>
  <c r="AA111" i="1" s="1"/>
  <c r="Z108" i="1"/>
  <c r="Z111" i="1" s="1"/>
  <c r="Y108" i="1"/>
  <c r="Y111" i="1" s="1"/>
  <c r="X108" i="1"/>
  <c r="W108" i="1"/>
  <c r="V108" i="1" s="1"/>
  <c r="V111" i="1" s="1"/>
  <c r="U108" i="1"/>
  <c r="U111" i="1" s="1"/>
  <c r="T108" i="1"/>
  <c r="T111" i="1" s="1"/>
  <c r="S108" i="1"/>
  <c r="S111" i="1" s="1"/>
  <c r="R108" i="1"/>
  <c r="R111" i="1" s="1"/>
  <c r="Q108" i="1"/>
  <c r="Q111" i="1" s="1"/>
  <c r="P108" i="1"/>
  <c r="P111" i="1" s="1"/>
  <c r="O108" i="1"/>
  <c r="O111" i="1" s="1"/>
  <c r="N108" i="1"/>
  <c r="N111" i="1" s="1"/>
  <c r="M108" i="1"/>
  <c r="M111" i="1" s="1"/>
  <c r="K108" i="1"/>
  <c r="K111" i="1" s="1"/>
  <c r="J108" i="1"/>
  <c r="J111" i="1" s="1"/>
  <c r="I108" i="1"/>
  <c r="I111" i="1" s="1"/>
  <c r="H108" i="1"/>
  <c r="H111" i="1" s="1"/>
  <c r="G108" i="1"/>
  <c r="G111" i="1" s="1"/>
  <c r="AQ107" i="1"/>
  <c r="AJ107" i="1"/>
  <c r="AF107" i="1"/>
  <c r="V107" i="1" s="1"/>
  <c r="W107" i="1"/>
  <c r="T107" i="1"/>
  <c r="P107" i="1"/>
  <c r="L107" i="1"/>
  <c r="G107" i="1"/>
  <c r="F107" i="1"/>
  <c r="AV107" i="1" s="1"/>
  <c r="AQ106" i="1"/>
  <c r="AJ106" i="1"/>
  <c r="AW106" i="1" s="1"/>
  <c r="AF106" i="1"/>
  <c r="W106" i="1"/>
  <c r="P106" i="1"/>
  <c r="L106" i="1"/>
  <c r="G106" i="1"/>
  <c r="F106" i="1" s="1"/>
  <c r="AQ105" i="1"/>
  <c r="AJ105" i="1"/>
  <c r="AW105" i="1" s="1"/>
  <c r="AF105" i="1"/>
  <c r="W105" i="1"/>
  <c r="V105" i="1" s="1"/>
  <c r="P105" i="1"/>
  <c r="F105" i="1" s="1"/>
  <c r="L105" i="1"/>
  <c r="G105" i="1"/>
  <c r="AW104" i="1"/>
  <c r="AQ104" i="1"/>
  <c r="AJ104" i="1"/>
  <c r="AF104" i="1"/>
  <c r="W104" i="1"/>
  <c r="V104" i="1" s="1"/>
  <c r="P104" i="1"/>
  <c r="L104" i="1"/>
  <c r="G104" i="1"/>
  <c r="AQ103" i="1"/>
  <c r="AJ103" i="1"/>
  <c r="AW103" i="1" s="1"/>
  <c r="AF103" i="1"/>
  <c r="W103" i="1"/>
  <c r="V103" i="1"/>
  <c r="P103" i="1"/>
  <c r="L103" i="1"/>
  <c r="G103" i="1"/>
  <c r="F103" i="1" s="1"/>
  <c r="AV103" i="1" s="1"/>
  <c r="AU102" i="1"/>
  <c r="AT102" i="1"/>
  <c r="AS102" i="1"/>
  <c r="AR102" i="1"/>
  <c r="AP102" i="1"/>
  <c r="AO102" i="1"/>
  <c r="AN102" i="1"/>
  <c r="AM102" i="1"/>
  <c r="AL102" i="1"/>
  <c r="AK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U102" i="1"/>
  <c r="T102" i="1"/>
  <c r="S102" i="1"/>
  <c r="R102" i="1"/>
  <c r="Q102" i="1"/>
  <c r="P102" i="1"/>
  <c r="O102" i="1"/>
  <c r="N102" i="1"/>
  <c r="M102" i="1"/>
  <c r="K102" i="1"/>
  <c r="J102" i="1"/>
  <c r="I102" i="1"/>
  <c r="H102" i="1"/>
  <c r="G102" i="1" s="1"/>
  <c r="AQ101" i="1"/>
  <c r="AJ101" i="1"/>
  <c r="AF101" i="1"/>
  <c r="W101" i="1"/>
  <c r="P101" i="1"/>
  <c r="L101" i="1"/>
  <c r="G101" i="1"/>
  <c r="F101" i="1"/>
  <c r="AU100" i="1"/>
  <c r="AT100" i="1"/>
  <c r="AT110" i="1" s="1"/>
  <c r="AT112" i="1" s="1"/>
  <c r="AT113" i="1" s="1"/>
  <c r="AS100" i="1"/>
  <c r="AQ100" i="1" s="1"/>
  <c r="AR100" i="1"/>
  <c r="AP100" i="1"/>
  <c r="AP110" i="1" s="1"/>
  <c r="AP112" i="1" s="1"/>
  <c r="AP113" i="1" s="1"/>
  <c r="AO100" i="1"/>
  <c r="AO110" i="1" s="1"/>
  <c r="AO112" i="1" s="1"/>
  <c r="AO113" i="1" s="1"/>
  <c r="AN100" i="1"/>
  <c r="AN110" i="1" s="1"/>
  <c r="AM100" i="1"/>
  <c r="AL100" i="1"/>
  <c r="AK100" i="1"/>
  <c r="AJ100" i="1" s="1"/>
  <c r="AI100" i="1"/>
  <c r="AI110" i="1" s="1"/>
  <c r="AI112" i="1" s="1"/>
  <c r="AI113" i="1" s="1"/>
  <c r="AH100" i="1"/>
  <c r="AH110" i="1" s="1"/>
  <c r="AH112" i="1" s="1"/>
  <c r="AH113" i="1" s="1"/>
  <c r="AG100" i="1"/>
  <c r="AE100" i="1"/>
  <c r="AD100" i="1"/>
  <c r="AD110" i="1" s="1"/>
  <c r="AD112" i="1" s="1"/>
  <c r="AC100" i="1"/>
  <c r="AC110" i="1" s="1"/>
  <c r="AC112" i="1" s="1"/>
  <c r="AC113" i="1" s="1"/>
  <c r="AB100" i="1"/>
  <c r="AA100" i="1"/>
  <c r="AA110" i="1" s="1"/>
  <c r="AA112" i="1" s="1"/>
  <c r="AA113" i="1" s="1"/>
  <c r="Z100" i="1"/>
  <c r="Z110" i="1" s="1"/>
  <c r="Z112" i="1" s="1"/>
  <c r="Z113" i="1" s="1"/>
  <c r="Y100" i="1"/>
  <c r="Y110" i="1" s="1"/>
  <c r="Y112" i="1" s="1"/>
  <c r="Y113" i="1" s="1"/>
  <c r="X100" i="1"/>
  <c r="X110" i="1" s="1"/>
  <c r="U100" i="1"/>
  <c r="U110" i="1" s="1"/>
  <c r="U112" i="1" s="1"/>
  <c r="U113" i="1" s="1"/>
  <c r="T100" i="1"/>
  <c r="S100" i="1"/>
  <c r="S110" i="1" s="1"/>
  <c r="S112" i="1" s="1"/>
  <c r="S113" i="1" s="1"/>
  <c r="R100" i="1"/>
  <c r="R110" i="1" s="1"/>
  <c r="R112" i="1" s="1"/>
  <c r="R113" i="1" s="1"/>
  <c r="Q100" i="1"/>
  <c r="O100" i="1"/>
  <c r="N100" i="1"/>
  <c r="M100" i="1"/>
  <c r="L100" i="1" s="1"/>
  <c r="K100" i="1"/>
  <c r="K110" i="1" s="1"/>
  <c r="J100" i="1"/>
  <c r="J110" i="1" s="1"/>
  <c r="J112" i="1" s="1"/>
  <c r="J113" i="1" s="1"/>
  <c r="I100" i="1"/>
  <c r="I110" i="1" s="1"/>
  <c r="I112" i="1" s="1"/>
  <c r="I113" i="1" s="1"/>
  <c r="H100" i="1"/>
  <c r="H110" i="1" s="1"/>
  <c r="B100" i="1"/>
  <c r="B101" i="1" s="1"/>
  <c r="B102" i="1" s="1"/>
  <c r="B103" i="1" s="1"/>
  <c r="B104" i="1" s="1"/>
  <c r="B105" i="1" s="1"/>
  <c r="B106" i="1" s="1"/>
  <c r="B107" i="1" s="1"/>
  <c r="B108" i="1" s="1"/>
  <c r="B109" i="1" s="1"/>
  <c r="AW99" i="1"/>
  <c r="AQ99" i="1"/>
  <c r="AJ99" i="1"/>
  <c r="AF99" i="1"/>
  <c r="W99" i="1"/>
  <c r="P99" i="1"/>
  <c r="L99" i="1"/>
  <c r="G99" i="1"/>
  <c r="F99" i="1" s="1"/>
  <c r="B99" i="1"/>
  <c r="AQ98" i="1"/>
  <c r="AJ98" i="1"/>
  <c r="AW98" i="1" s="1"/>
  <c r="AF98" i="1"/>
  <c r="W98" i="1"/>
  <c r="V98" i="1"/>
  <c r="T98" i="1"/>
  <c r="P98" i="1" s="1"/>
  <c r="L98" i="1"/>
  <c r="G98" i="1"/>
  <c r="AQ97" i="1"/>
  <c r="AJ97" i="1"/>
  <c r="AW97" i="1" s="1"/>
  <c r="AF97" i="1"/>
  <c r="W97" i="1"/>
  <c r="V97" i="1" s="1"/>
  <c r="P97" i="1"/>
  <c r="L97" i="1"/>
  <c r="G97" i="1"/>
  <c r="F97" i="1" s="1"/>
  <c r="AV97" i="1" s="1"/>
  <c r="AT94" i="1"/>
  <c r="AL94" i="1"/>
  <c r="AD94" i="1"/>
  <c r="AD95" i="1" s="1"/>
  <c r="AD96" i="1" s="1"/>
  <c r="AB94" i="1"/>
  <c r="N94" i="1"/>
  <c r="K94" i="1"/>
  <c r="AU93" i="1"/>
  <c r="AN93" i="1"/>
  <c r="AM93" i="1"/>
  <c r="AI93" i="1"/>
  <c r="AE93" i="1"/>
  <c r="AA93" i="1"/>
  <c r="X93" i="1"/>
  <c r="S93" i="1"/>
  <c r="O93" i="1"/>
  <c r="K93" i="1"/>
  <c r="H93" i="1"/>
  <c r="AQ92" i="1"/>
  <c r="AJ92" i="1"/>
  <c r="AW92" i="1" s="1"/>
  <c r="AF92" i="1"/>
  <c r="W92" i="1"/>
  <c r="P92" i="1"/>
  <c r="L92" i="1"/>
  <c r="G92" i="1"/>
  <c r="F92" i="1" s="1"/>
  <c r="AQ91" i="1"/>
  <c r="AJ91" i="1"/>
  <c r="AW91" i="1" s="1"/>
  <c r="AF91" i="1"/>
  <c r="W91" i="1"/>
  <c r="V91" i="1"/>
  <c r="P91" i="1"/>
  <c r="F91" i="1" s="1"/>
  <c r="AV91" i="1" s="1"/>
  <c r="L91" i="1"/>
  <c r="G91" i="1"/>
  <c r="AU90" i="1"/>
  <c r="AT90" i="1"/>
  <c r="AS90" i="1"/>
  <c r="AR90" i="1"/>
  <c r="AQ90" i="1" s="1"/>
  <c r="AP90" i="1"/>
  <c r="AP94" i="1" s="1"/>
  <c r="AO90" i="1"/>
  <c r="AN90" i="1"/>
  <c r="AM90" i="1"/>
  <c r="AL90" i="1"/>
  <c r="AK90" i="1"/>
  <c r="AI90" i="1"/>
  <c r="AH90" i="1"/>
  <c r="AH94" i="1" s="1"/>
  <c r="AG90" i="1"/>
  <c r="AE90" i="1"/>
  <c r="AD90" i="1"/>
  <c r="AC90" i="1"/>
  <c r="AB90" i="1"/>
  <c r="AA90" i="1"/>
  <c r="Z90" i="1"/>
  <c r="Y90" i="1"/>
  <c r="X90" i="1"/>
  <c r="U90" i="1"/>
  <c r="T90" i="1"/>
  <c r="T94" i="1" s="1"/>
  <c r="S90" i="1"/>
  <c r="R90" i="1"/>
  <c r="Q90" i="1"/>
  <c r="P90" i="1" s="1"/>
  <c r="O90" i="1"/>
  <c r="N90" i="1"/>
  <c r="M90" i="1"/>
  <c r="L90" i="1"/>
  <c r="K90" i="1"/>
  <c r="J90" i="1"/>
  <c r="I90" i="1"/>
  <c r="H90" i="1"/>
  <c r="G90" i="1" s="1"/>
  <c r="F90" i="1" s="1"/>
  <c r="AU89" i="1"/>
  <c r="AU94" i="1" s="1"/>
  <c r="AU95" i="1" s="1"/>
  <c r="AU96" i="1" s="1"/>
  <c r="AT89" i="1"/>
  <c r="AS89" i="1"/>
  <c r="AS94" i="1" s="1"/>
  <c r="AR89" i="1"/>
  <c r="AQ89" i="1"/>
  <c r="AP89" i="1"/>
  <c r="AO89" i="1"/>
  <c r="AO94" i="1" s="1"/>
  <c r="AN89" i="1"/>
  <c r="AN94" i="1" s="1"/>
  <c r="AM89" i="1"/>
  <c r="AM94" i="1" s="1"/>
  <c r="AM95" i="1" s="1"/>
  <c r="AM96" i="1" s="1"/>
  <c r="AL89" i="1"/>
  <c r="AK89" i="1"/>
  <c r="AK94" i="1" s="1"/>
  <c r="AI89" i="1"/>
  <c r="AI94" i="1" s="1"/>
  <c r="AH89" i="1"/>
  <c r="AG89" i="1"/>
  <c r="AG94" i="1" s="1"/>
  <c r="AF89" i="1"/>
  <c r="AE89" i="1"/>
  <c r="AE94" i="1" s="1"/>
  <c r="AE95" i="1" s="1"/>
  <c r="AE96" i="1" s="1"/>
  <c r="AD89" i="1"/>
  <c r="AC89" i="1"/>
  <c r="AC94" i="1" s="1"/>
  <c r="AB89" i="1"/>
  <c r="AA89" i="1"/>
  <c r="AA94" i="1" s="1"/>
  <c r="Z89" i="1"/>
  <c r="Z94" i="1" s="1"/>
  <c r="Y89" i="1"/>
  <c r="X89" i="1"/>
  <c r="U89" i="1"/>
  <c r="U94" i="1" s="1"/>
  <c r="T89" i="1"/>
  <c r="S89" i="1"/>
  <c r="S94" i="1" s="1"/>
  <c r="R89" i="1"/>
  <c r="Q89" i="1"/>
  <c r="Q94" i="1" s="1"/>
  <c r="O89" i="1"/>
  <c r="O94" i="1" s="1"/>
  <c r="O95" i="1" s="1"/>
  <c r="O96" i="1" s="1"/>
  <c r="N89" i="1"/>
  <c r="M89" i="1"/>
  <c r="L89" i="1" s="1"/>
  <c r="L94" i="1" s="1"/>
  <c r="K89" i="1"/>
  <c r="J89" i="1"/>
  <c r="J94" i="1" s="1"/>
  <c r="I89" i="1"/>
  <c r="H89" i="1"/>
  <c r="AQ88" i="1"/>
  <c r="AQ94" i="1" s="1"/>
  <c r="AJ88" i="1"/>
  <c r="AF88" i="1"/>
  <c r="W88" i="1"/>
  <c r="V88" i="1" s="1"/>
  <c r="P88" i="1"/>
  <c r="L88" i="1"/>
  <c r="G88" i="1"/>
  <c r="F88" i="1"/>
  <c r="AV88" i="1" s="1"/>
  <c r="AQ87" i="1"/>
  <c r="AJ87" i="1"/>
  <c r="AW87" i="1" s="1"/>
  <c r="AF87" i="1"/>
  <c r="W87" i="1"/>
  <c r="P87" i="1"/>
  <c r="L87" i="1"/>
  <c r="G87" i="1"/>
  <c r="F87" i="1" s="1"/>
  <c r="AQ86" i="1"/>
  <c r="AJ86" i="1"/>
  <c r="AW86" i="1" s="1"/>
  <c r="AF86" i="1"/>
  <c r="W86" i="1"/>
  <c r="V86" i="1" s="1"/>
  <c r="P86" i="1"/>
  <c r="L86" i="1"/>
  <c r="G86" i="1"/>
  <c r="AU85" i="1"/>
  <c r="AT85" i="1"/>
  <c r="AT93" i="1" s="1"/>
  <c r="AT95" i="1" s="1"/>
  <c r="AT96" i="1" s="1"/>
  <c r="AS85" i="1"/>
  <c r="AS93" i="1" s="1"/>
  <c r="AS95" i="1" s="1"/>
  <c r="AR85" i="1"/>
  <c r="AP85" i="1"/>
  <c r="AP93" i="1" s="1"/>
  <c r="AO85" i="1"/>
  <c r="AO93" i="1" s="1"/>
  <c r="AO95" i="1" s="1"/>
  <c r="AO96" i="1" s="1"/>
  <c r="AN85" i="1"/>
  <c r="AM85" i="1"/>
  <c r="AL85" i="1"/>
  <c r="AL93" i="1" s="1"/>
  <c r="AL95" i="1" s="1"/>
  <c r="AL96" i="1" s="1"/>
  <c r="AK85" i="1"/>
  <c r="AK93" i="1" s="1"/>
  <c r="AK95" i="1" s="1"/>
  <c r="AI85" i="1"/>
  <c r="AH85" i="1"/>
  <c r="AH93" i="1" s="1"/>
  <c r="AG85" i="1"/>
  <c r="AE85" i="1"/>
  <c r="AD85" i="1"/>
  <c r="AD93" i="1" s="1"/>
  <c r="AC85" i="1"/>
  <c r="AC93" i="1" s="1"/>
  <c r="AC95" i="1" s="1"/>
  <c r="AC96" i="1" s="1"/>
  <c r="AB85" i="1"/>
  <c r="AB93" i="1" s="1"/>
  <c r="AB95" i="1" s="1"/>
  <c r="AB96" i="1" s="1"/>
  <c r="AA85" i="1"/>
  <c r="Z85" i="1"/>
  <c r="Z93" i="1" s="1"/>
  <c r="Z95" i="1" s="1"/>
  <c r="Z96" i="1" s="1"/>
  <c r="Y85" i="1"/>
  <c r="Y93" i="1" s="1"/>
  <c r="X85" i="1"/>
  <c r="U85" i="1"/>
  <c r="U93" i="1" s="1"/>
  <c r="T85" i="1"/>
  <c r="S85" i="1"/>
  <c r="R85" i="1"/>
  <c r="R93" i="1" s="1"/>
  <c r="Q85" i="1"/>
  <c r="O85" i="1"/>
  <c r="N85" i="1"/>
  <c r="N93" i="1" s="1"/>
  <c r="N95" i="1" s="1"/>
  <c r="N96" i="1" s="1"/>
  <c r="M85" i="1"/>
  <c r="M93" i="1" s="1"/>
  <c r="L85" i="1"/>
  <c r="K85" i="1"/>
  <c r="J85" i="1"/>
  <c r="J93" i="1" s="1"/>
  <c r="J95" i="1" s="1"/>
  <c r="J96" i="1" s="1"/>
  <c r="I85" i="1"/>
  <c r="I93" i="1" s="1"/>
  <c r="H85" i="1"/>
  <c r="AW84" i="1"/>
  <c r="AQ84" i="1"/>
  <c r="AJ84" i="1"/>
  <c r="AF84" i="1"/>
  <c r="W84" i="1"/>
  <c r="V84" i="1"/>
  <c r="P84" i="1"/>
  <c r="L84" i="1"/>
  <c r="G84" i="1"/>
  <c r="AQ83" i="1"/>
  <c r="AJ83" i="1"/>
  <c r="AW83" i="1" s="1"/>
  <c r="AF83" i="1"/>
  <c r="V83" i="1" s="1"/>
  <c r="W83" i="1"/>
  <c r="P83" i="1"/>
  <c r="L83" i="1"/>
  <c r="F83" i="1" s="1"/>
  <c r="AV83" i="1" s="1"/>
  <c r="G83" i="1"/>
  <c r="AQ82" i="1"/>
  <c r="AJ82" i="1"/>
  <c r="AF82" i="1"/>
  <c r="W82" i="1"/>
  <c r="V82" i="1" s="1"/>
  <c r="P82" i="1"/>
  <c r="L82" i="1"/>
  <c r="G82" i="1"/>
  <c r="F82" i="1"/>
  <c r="AW81" i="1"/>
  <c r="AQ81" i="1"/>
  <c r="AJ81" i="1"/>
  <c r="AF81" i="1"/>
  <c r="V81" i="1" s="1"/>
  <c r="W81" i="1"/>
  <c r="P81" i="1"/>
  <c r="L81" i="1"/>
  <c r="G81" i="1"/>
  <c r="AW80" i="1"/>
  <c r="AQ80" i="1"/>
  <c r="AJ80" i="1"/>
  <c r="AF80" i="1"/>
  <c r="W80" i="1"/>
  <c r="V80" i="1"/>
  <c r="P80" i="1"/>
  <c r="L80" i="1"/>
  <c r="G80" i="1"/>
  <c r="AQ79" i="1"/>
  <c r="AJ79" i="1"/>
  <c r="AW79" i="1" s="1"/>
  <c r="AF79" i="1"/>
  <c r="V79" i="1" s="1"/>
  <c r="W79" i="1"/>
  <c r="P79" i="1"/>
  <c r="L79" i="1"/>
  <c r="F79" i="1" s="1"/>
  <c r="AV79" i="1" s="1"/>
  <c r="G79" i="1"/>
  <c r="AQ78" i="1"/>
  <c r="AJ78" i="1"/>
  <c r="AF78" i="1"/>
  <c r="W78" i="1"/>
  <c r="V78" i="1" s="1"/>
  <c r="P78" i="1"/>
  <c r="L78" i="1"/>
  <c r="G78" i="1"/>
  <c r="F78" i="1"/>
  <c r="AW77" i="1"/>
  <c r="AQ77" i="1"/>
  <c r="AJ77" i="1"/>
  <c r="AF77" i="1"/>
  <c r="V77" i="1" s="1"/>
  <c r="W77" i="1"/>
  <c r="P77" i="1"/>
  <c r="L77" i="1"/>
  <c r="G77" i="1"/>
  <c r="AW76" i="1"/>
  <c r="AQ76" i="1"/>
  <c r="AJ76" i="1"/>
  <c r="AF76" i="1"/>
  <c r="W76" i="1"/>
  <c r="V76" i="1"/>
  <c r="P76" i="1"/>
  <c r="L76" i="1"/>
  <c r="G76" i="1"/>
  <c r="AQ75" i="1"/>
  <c r="AJ75" i="1"/>
  <c r="AW75" i="1" s="1"/>
  <c r="AF75" i="1"/>
  <c r="V75" i="1" s="1"/>
  <c r="W75" i="1"/>
  <c r="P75" i="1"/>
  <c r="L75" i="1"/>
  <c r="F75" i="1" s="1"/>
  <c r="AV75" i="1" s="1"/>
  <c r="G75" i="1"/>
  <c r="B75" i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AQ74" i="1"/>
  <c r="AJ74" i="1"/>
  <c r="AF74" i="1"/>
  <c r="W74" i="1"/>
  <c r="T74" i="1"/>
  <c r="T93" i="1" s="1"/>
  <c r="P74" i="1"/>
  <c r="L74" i="1"/>
  <c r="G74" i="1"/>
  <c r="AU73" i="1"/>
  <c r="AT73" i="1"/>
  <c r="AS73" i="1"/>
  <c r="AQ73" i="1" s="1"/>
  <c r="AR73" i="1"/>
  <c r="AP73" i="1"/>
  <c r="AO73" i="1"/>
  <c r="AN73" i="1"/>
  <c r="AM73" i="1"/>
  <c r="AL73" i="1"/>
  <c r="AK73" i="1"/>
  <c r="AJ73" i="1" s="1"/>
  <c r="AI73" i="1"/>
  <c r="AH73" i="1"/>
  <c r="AG73" i="1"/>
  <c r="AE73" i="1"/>
  <c r="AD73" i="1"/>
  <c r="AC73" i="1"/>
  <c r="AB73" i="1"/>
  <c r="AA73" i="1"/>
  <c r="Z73" i="1"/>
  <c r="Y73" i="1"/>
  <c r="X73" i="1"/>
  <c r="U73" i="1"/>
  <c r="T73" i="1"/>
  <c r="S73" i="1"/>
  <c r="R73" i="1"/>
  <c r="Q73" i="1"/>
  <c r="O73" i="1"/>
  <c r="N73" i="1"/>
  <c r="M73" i="1"/>
  <c r="L73" i="1" s="1"/>
  <c r="K73" i="1"/>
  <c r="J73" i="1"/>
  <c r="I73" i="1"/>
  <c r="H73" i="1"/>
  <c r="AS69" i="1"/>
  <c r="AC69" i="1"/>
  <c r="AC71" i="1" s="1"/>
  <c r="AC72" i="1" s="1"/>
  <c r="M69" i="1"/>
  <c r="M71" i="1" s="1"/>
  <c r="M72" i="1" s="1"/>
  <c r="AQ68" i="1"/>
  <c r="AJ68" i="1"/>
  <c r="AW68" i="1" s="1"/>
  <c r="AF68" i="1"/>
  <c r="W68" i="1"/>
  <c r="V68" i="1" s="1"/>
  <c r="P68" i="1"/>
  <c r="M68" i="1"/>
  <c r="L68" i="1"/>
  <c r="G68" i="1"/>
  <c r="F68" i="1"/>
  <c r="AW67" i="1"/>
  <c r="AQ67" i="1"/>
  <c r="AJ67" i="1"/>
  <c r="AF67" i="1"/>
  <c r="W67" i="1"/>
  <c r="V67" i="1"/>
  <c r="P67" i="1"/>
  <c r="L67" i="1"/>
  <c r="F67" i="1" s="1"/>
  <c r="AV67" i="1" s="1"/>
  <c r="AX67" i="1" s="1"/>
  <c r="G67" i="1"/>
  <c r="AQ66" i="1"/>
  <c r="AW66" i="1" s="1"/>
  <c r="AJ66" i="1"/>
  <c r="AF66" i="1"/>
  <c r="W66" i="1"/>
  <c r="V66" i="1"/>
  <c r="P66" i="1"/>
  <c r="L66" i="1"/>
  <c r="G66" i="1"/>
  <c r="F66" i="1"/>
  <c r="AV66" i="1" s="1"/>
  <c r="AU65" i="1"/>
  <c r="AT65" i="1"/>
  <c r="AS65" i="1"/>
  <c r="AR65" i="1"/>
  <c r="AP65" i="1"/>
  <c r="AO65" i="1"/>
  <c r="AO70" i="1" s="1"/>
  <c r="AN65" i="1"/>
  <c r="AM65" i="1"/>
  <c r="AL65" i="1"/>
  <c r="AK65" i="1"/>
  <c r="AJ65" i="1" s="1"/>
  <c r="AI65" i="1"/>
  <c r="AH65" i="1"/>
  <c r="AG65" i="1"/>
  <c r="AF65" i="1" s="1"/>
  <c r="AE65" i="1"/>
  <c r="AD65" i="1"/>
  <c r="AC65" i="1"/>
  <c r="AB65" i="1"/>
  <c r="AA65" i="1"/>
  <c r="Z65" i="1"/>
  <c r="Y65" i="1"/>
  <c r="W65" i="1" s="1"/>
  <c r="V65" i="1" s="1"/>
  <c r="X65" i="1"/>
  <c r="U65" i="1"/>
  <c r="T65" i="1"/>
  <c r="S65" i="1"/>
  <c r="R65" i="1"/>
  <c r="Q65" i="1"/>
  <c r="O65" i="1"/>
  <c r="N65" i="1"/>
  <c r="M65" i="1"/>
  <c r="L65" i="1" s="1"/>
  <c r="K65" i="1"/>
  <c r="J65" i="1"/>
  <c r="I65" i="1"/>
  <c r="G65" i="1" s="1"/>
  <c r="H65" i="1"/>
  <c r="AQ64" i="1"/>
  <c r="AJ64" i="1"/>
  <c r="AW64" i="1" s="1"/>
  <c r="AF64" i="1"/>
  <c r="W64" i="1"/>
  <c r="U64" i="1"/>
  <c r="P64" i="1"/>
  <c r="L64" i="1"/>
  <c r="G64" i="1"/>
  <c r="F64" i="1"/>
  <c r="AU63" i="1"/>
  <c r="AT63" i="1"/>
  <c r="AS63" i="1"/>
  <c r="AR63" i="1"/>
  <c r="AR70" i="1" s="1"/>
  <c r="AP63" i="1"/>
  <c r="AO63" i="1"/>
  <c r="AN63" i="1"/>
  <c r="AJ63" i="1" s="1"/>
  <c r="AM63" i="1"/>
  <c r="AL63" i="1"/>
  <c r="AK63" i="1"/>
  <c r="AI63" i="1"/>
  <c r="AH63" i="1"/>
  <c r="AG63" i="1"/>
  <c r="AF63" i="1" s="1"/>
  <c r="AE63" i="1"/>
  <c r="AD63" i="1"/>
  <c r="AC63" i="1"/>
  <c r="AB63" i="1"/>
  <c r="AB70" i="1" s="1"/>
  <c r="AA63" i="1"/>
  <c r="Z63" i="1"/>
  <c r="Y63" i="1"/>
  <c r="Y70" i="1" s="1"/>
  <c r="X63" i="1"/>
  <c r="W63" i="1" s="1"/>
  <c r="V63" i="1" s="1"/>
  <c r="U63" i="1"/>
  <c r="T63" i="1"/>
  <c r="T70" i="1" s="1"/>
  <c r="S63" i="1"/>
  <c r="R63" i="1"/>
  <c r="Q63" i="1"/>
  <c r="P63" i="1" s="1"/>
  <c r="O63" i="1"/>
  <c r="N63" i="1"/>
  <c r="M63" i="1"/>
  <c r="L63" i="1"/>
  <c r="K63" i="1"/>
  <c r="J63" i="1"/>
  <c r="I63" i="1"/>
  <c r="I70" i="1" s="1"/>
  <c r="H63" i="1"/>
  <c r="G63" i="1" s="1"/>
  <c r="F63" i="1" s="1"/>
  <c r="AU62" i="1"/>
  <c r="AU70" i="1" s="1"/>
  <c r="AT62" i="1"/>
  <c r="AS62" i="1"/>
  <c r="AQ62" i="1" s="1"/>
  <c r="AR62" i="1"/>
  <c r="AP62" i="1"/>
  <c r="AP70" i="1" s="1"/>
  <c r="AO62" i="1"/>
  <c r="AN62" i="1"/>
  <c r="AN70" i="1" s="1"/>
  <c r="AM62" i="1"/>
  <c r="AM70" i="1" s="1"/>
  <c r="AL62" i="1"/>
  <c r="AL70" i="1" s="1"/>
  <c r="AK62" i="1"/>
  <c r="AJ62" i="1" s="1"/>
  <c r="AI62" i="1"/>
  <c r="AH62" i="1"/>
  <c r="AH70" i="1" s="1"/>
  <c r="AG62" i="1"/>
  <c r="AE62" i="1"/>
  <c r="AE70" i="1" s="1"/>
  <c r="AD62" i="1"/>
  <c r="AD70" i="1" s="1"/>
  <c r="AC62" i="1"/>
  <c r="AC70" i="1" s="1"/>
  <c r="AB62" i="1"/>
  <c r="AA62" i="1"/>
  <c r="Z62" i="1"/>
  <c r="Z70" i="1" s="1"/>
  <c r="Y62" i="1"/>
  <c r="X62" i="1"/>
  <c r="X70" i="1" s="1"/>
  <c r="U62" i="1"/>
  <c r="U70" i="1" s="1"/>
  <c r="T62" i="1"/>
  <c r="S62" i="1"/>
  <c r="R62" i="1"/>
  <c r="R70" i="1" s="1"/>
  <c r="Q62" i="1"/>
  <c r="O62" i="1"/>
  <c r="O70" i="1" s="1"/>
  <c r="N62" i="1"/>
  <c r="N70" i="1" s="1"/>
  <c r="M62" i="1"/>
  <c r="M70" i="1" s="1"/>
  <c r="K62" i="1"/>
  <c r="J62" i="1"/>
  <c r="J70" i="1" s="1"/>
  <c r="I62" i="1"/>
  <c r="H62" i="1"/>
  <c r="H70" i="1" s="1"/>
  <c r="G62" i="1"/>
  <c r="AW61" i="1"/>
  <c r="AQ61" i="1"/>
  <c r="AJ61" i="1"/>
  <c r="AF61" i="1"/>
  <c r="W61" i="1"/>
  <c r="V61" i="1" s="1"/>
  <c r="P61" i="1"/>
  <c r="L61" i="1"/>
  <c r="G61" i="1"/>
  <c r="F61" i="1"/>
  <c r="AW60" i="1"/>
  <c r="AQ60" i="1"/>
  <c r="AJ60" i="1"/>
  <c r="AF60" i="1"/>
  <c r="W60" i="1"/>
  <c r="V60" i="1"/>
  <c r="U60" i="1"/>
  <c r="P60" i="1" s="1"/>
  <c r="L60" i="1"/>
  <c r="G60" i="1"/>
  <c r="AW59" i="1"/>
  <c r="AQ59" i="1"/>
  <c r="AJ59" i="1"/>
  <c r="AF59" i="1"/>
  <c r="W59" i="1"/>
  <c r="V59" i="1" s="1"/>
  <c r="U59" i="1"/>
  <c r="P59" i="1"/>
  <c r="L59" i="1"/>
  <c r="G59" i="1"/>
  <c r="F59" i="1" s="1"/>
  <c r="AV59" i="1" s="1"/>
  <c r="AQ58" i="1"/>
  <c r="AJ58" i="1"/>
  <c r="AW58" i="1" s="1"/>
  <c r="AF58" i="1"/>
  <c r="V58" i="1" s="1"/>
  <c r="W58" i="1"/>
  <c r="P58" i="1"/>
  <c r="L58" i="1"/>
  <c r="G58" i="1"/>
  <c r="F58" i="1"/>
  <c r="AQ57" i="1"/>
  <c r="AJ57" i="1"/>
  <c r="AW57" i="1" s="1"/>
  <c r="AX57" i="1" s="1"/>
  <c r="AF57" i="1"/>
  <c r="W57" i="1"/>
  <c r="V57" i="1" s="1"/>
  <c r="U57" i="1"/>
  <c r="P57" i="1"/>
  <c r="L57" i="1"/>
  <c r="G57" i="1"/>
  <c r="F57" i="1" s="1"/>
  <c r="AV57" i="1" s="1"/>
  <c r="AQ56" i="1"/>
  <c r="AJ56" i="1"/>
  <c r="AW56" i="1" s="1"/>
  <c r="AF56" i="1"/>
  <c r="W56" i="1"/>
  <c r="V56" i="1" s="1"/>
  <c r="P56" i="1"/>
  <c r="L56" i="1"/>
  <c r="G56" i="1"/>
  <c r="F56" i="1" s="1"/>
  <c r="AQ55" i="1"/>
  <c r="AJ55" i="1"/>
  <c r="AW55" i="1" s="1"/>
  <c r="AX55" i="1" s="1"/>
  <c r="AF55" i="1"/>
  <c r="W55" i="1"/>
  <c r="V55" i="1"/>
  <c r="P55" i="1"/>
  <c r="L55" i="1"/>
  <c r="G55" i="1"/>
  <c r="F55" i="1" s="1"/>
  <c r="AV55" i="1" s="1"/>
  <c r="AQ54" i="1"/>
  <c r="AW54" i="1" s="1"/>
  <c r="AJ54" i="1"/>
  <c r="AF54" i="1"/>
  <c r="W54" i="1"/>
  <c r="V54" i="1" s="1"/>
  <c r="P54" i="1"/>
  <c r="L54" i="1"/>
  <c r="G54" i="1"/>
  <c r="F54" i="1" s="1"/>
  <c r="AV54" i="1" s="1"/>
  <c r="AU53" i="1"/>
  <c r="AT53" i="1"/>
  <c r="AS53" i="1"/>
  <c r="AR53" i="1"/>
  <c r="AP53" i="1"/>
  <c r="AO53" i="1"/>
  <c r="AN53" i="1"/>
  <c r="AJ53" i="1" s="1"/>
  <c r="AM53" i="1"/>
  <c r="AL53" i="1"/>
  <c r="AK53" i="1"/>
  <c r="AI53" i="1"/>
  <c r="AH53" i="1"/>
  <c r="AG53" i="1"/>
  <c r="AF53" i="1" s="1"/>
  <c r="AE53" i="1"/>
  <c r="AD53" i="1"/>
  <c r="AC53" i="1"/>
  <c r="AB53" i="1"/>
  <c r="AA53" i="1"/>
  <c r="Z53" i="1"/>
  <c r="Y53" i="1"/>
  <c r="X53" i="1"/>
  <c r="W53" i="1" s="1"/>
  <c r="V53" i="1" s="1"/>
  <c r="U53" i="1"/>
  <c r="T53" i="1"/>
  <c r="S53" i="1"/>
  <c r="R53" i="1"/>
  <c r="Q53" i="1"/>
  <c r="P53" i="1" s="1"/>
  <c r="O53" i="1"/>
  <c r="N53" i="1"/>
  <c r="M53" i="1"/>
  <c r="L53" i="1"/>
  <c r="K53" i="1"/>
  <c r="J53" i="1"/>
  <c r="I53" i="1"/>
  <c r="H53" i="1"/>
  <c r="G53" i="1" s="1"/>
  <c r="F53" i="1" s="1"/>
  <c r="AQ52" i="1"/>
  <c r="AJ52" i="1"/>
  <c r="AW52" i="1" s="1"/>
  <c r="AX52" i="1" s="1"/>
  <c r="AF52" i="1"/>
  <c r="W52" i="1"/>
  <c r="V52" i="1"/>
  <c r="P52" i="1"/>
  <c r="L52" i="1"/>
  <c r="G52" i="1"/>
  <c r="F52" i="1" s="1"/>
  <c r="AV52" i="1" s="1"/>
  <c r="AQ51" i="1"/>
  <c r="AJ51" i="1"/>
  <c r="AW51" i="1" s="1"/>
  <c r="AX51" i="1" s="1"/>
  <c r="AF51" i="1"/>
  <c r="W51" i="1"/>
  <c r="V51" i="1" s="1"/>
  <c r="P51" i="1"/>
  <c r="L51" i="1"/>
  <c r="G51" i="1"/>
  <c r="F51" i="1" s="1"/>
  <c r="AV51" i="1" s="1"/>
  <c r="AQ50" i="1"/>
  <c r="AJ50" i="1"/>
  <c r="AW50" i="1" s="1"/>
  <c r="AF50" i="1"/>
  <c r="W50" i="1"/>
  <c r="V50" i="1" s="1"/>
  <c r="P50" i="1"/>
  <c r="L50" i="1"/>
  <c r="G50" i="1"/>
  <c r="F50" i="1"/>
  <c r="AU49" i="1"/>
  <c r="AU69" i="1" s="1"/>
  <c r="AU71" i="1" s="1"/>
  <c r="AU72" i="1" s="1"/>
  <c r="AT49" i="1"/>
  <c r="AT69" i="1" s="1"/>
  <c r="AS49" i="1"/>
  <c r="AR49" i="1"/>
  <c r="AR69" i="1" s="1"/>
  <c r="AP49" i="1"/>
  <c r="AP69" i="1" s="1"/>
  <c r="AO49" i="1"/>
  <c r="AO69" i="1" s="1"/>
  <c r="AO71" i="1" s="1"/>
  <c r="AO72" i="1" s="1"/>
  <c r="AN49" i="1"/>
  <c r="AM49" i="1"/>
  <c r="AM69" i="1" s="1"/>
  <c r="AM71" i="1" s="1"/>
  <c r="AM72" i="1" s="1"/>
  <c r="AL49" i="1"/>
  <c r="AL69" i="1" s="1"/>
  <c r="AL71" i="1" s="1"/>
  <c r="AL72" i="1" s="1"/>
  <c r="AK49" i="1"/>
  <c r="AK69" i="1" s="1"/>
  <c r="AI49" i="1"/>
  <c r="AI69" i="1" s="1"/>
  <c r="AH49" i="1"/>
  <c r="AH69" i="1" s="1"/>
  <c r="AG49" i="1"/>
  <c r="AF49" i="1" s="1"/>
  <c r="AE49" i="1"/>
  <c r="AE69" i="1" s="1"/>
  <c r="AE71" i="1" s="1"/>
  <c r="AE72" i="1" s="1"/>
  <c r="AD49" i="1"/>
  <c r="AD69" i="1" s="1"/>
  <c r="AD71" i="1" s="1"/>
  <c r="AD72" i="1" s="1"/>
  <c r="AC49" i="1"/>
  <c r="AB49" i="1"/>
  <c r="AA49" i="1"/>
  <c r="AA69" i="1" s="1"/>
  <c r="Z49" i="1"/>
  <c r="Z69" i="1" s="1"/>
  <c r="Y49" i="1"/>
  <c r="Y69" i="1" s="1"/>
  <c r="X49" i="1"/>
  <c r="W49" i="1" s="1"/>
  <c r="V49" i="1" s="1"/>
  <c r="U49" i="1"/>
  <c r="U69" i="1" s="1"/>
  <c r="U71" i="1" s="1"/>
  <c r="U72" i="1" s="1"/>
  <c r="T49" i="1"/>
  <c r="S49" i="1"/>
  <c r="S69" i="1" s="1"/>
  <c r="R49" i="1"/>
  <c r="R69" i="1" s="1"/>
  <c r="Q49" i="1"/>
  <c r="P49" i="1" s="1"/>
  <c r="O49" i="1"/>
  <c r="O69" i="1" s="1"/>
  <c r="O71" i="1" s="1"/>
  <c r="O72" i="1" s="1"/>
  <c r="N49" i="1"/>
  <c r="N69" i="1" s="1"/>
  <c r="N71" i="1" s="1"/>
  <c r="N72" i="1" s="1"/>
  <c r="M49" i="1"/>
  <c r="L49" i="1" s="1"/>
  <c r="K49" i="1"/>
  <c r="K69" i="1" s="1"/>
  <c r="J49" i="1"/>
  <c r="J69" i="1" s="1"/>
  <c r="I49" i="1"/>
  <c r="I69" i="1" s="1"/>
  <c r="H49" i="1"/>
  <c r="G49" i="1" s="1"/>
  <c r="F49" i="1" s="1"/>
  <c r="AV49" i="1" s="1"/>
  <c r="AW48" i="1"/>
  <c r="AQ48" i="1"/>
  <c r="AJ48" i="1"/>
  <c r="AF48" i="1"/>
  <c r="W48" i="1"/>
  <c r="V48" i="1" s="1"/>
  <c r="P48" i="1"/>
  <c r="L48" i="1"/>
  <c r="G48" i="1"/>
  <c r="F48" i="1" s="1"/>
  <c r="AQ47" i="1"/>
  <c r="AJ47" i="1"/>
  <c r="AW47" i="1" s="1"/>
  <c r="AF47" i="1"/>
  <c r="V47" i="1" s="1"/>
  <c r="W47" i="1"/>
  <c r="P47" i="1"/>
  <c r="M47" i="1"/>
  <c r="L47" i="1"/>
  <c r="G47" i="1"/>
  <c r="F47" i="1" s="1"/>
  <c r="AV47" i="1" s="1"/>
  <c r="AQ46" i="1"/>
  <c r="AJ46" i="1"/>
  <c r="AW46" i="1" s="1"/>
  <c r="AF46" i="1"/>
  <c r="W46" i="1"/>
  <c r="V46" i="1" s="1"/>
  <c r="P46" i="1"/>
  <c r="L46" i="1"/>
  <c r="F46" i="1" s="1"/>
  <c r="AV46" i="1" s="1"/>
  <c r="G46" i="1"/>
  <c r="AQ44" i="1"/>
  <c r="AJ44" i="1"/>
  <c r="AW44" i="1" s="1"/>
  <c r="AF44" i="1"/>
  <c r="W44" i="1"/>
  <c r="V44" i="1" s="1"/>
  <c r="P44" i="1"/>
  <c r="L44" i="1"/>
  <c r="F44" i="1" s="1"/>
  <c r="AV44" i="1" s="1"/>
  <c r="G44" i="1"/>
  <c r="AQ43" i="1"/>
  <c r="AJ43" i="1"/>
  <c r="AW43" i="1" s="1"/>
  <c r="AF43" i="1"/>
  <c r="W43" i="1"/>
  <c r="V43" i="1" s="1"/>
  <c r="P43" i="1"/>
  <c r="L43" i="1"/>
  <c r="G43" i="1"/>
  <c r="F43" i="1"/>
  <c r="AV43" i="1" s="1"/>
  <c r="AW42" i="1"/>
  <c r="AQ42" i="1"/>
  <c r="AJ42" i="1"/>
  <c r="AF42" i="1"/>
  <c r="V42" i="1" s="1"/>
  <c r="W42" i="1"/>
  <c r="P42" i="1"/>
  <c r="L42" i="1"/>
  <c r="G42" i="1"/>
  <c r="F42" i="1" s="1"/>
  <c r="AV42" i="1" s="1"/>
  <c r="AX42" i="1" s="1"/>
  <c r="AQ41" i="1"/>
  <c r="AW41" i="1" s="1"/>
  <c r="AJ41" i="1"/>
  <c r="AF41" i="1"/>
  <c r="W41" i="1"/>
  <c r="V41" i="1"/>
  <c r="P41" i="1"/>
  <c r="L41" i="1"/>
  <c r="G41" i="1"/>
  <c r="F41" i="1" s="1"/>
  <c r="AV41" i="1" s="1"/>
  <c r="AQ40" i="1"/>
  <c r="AJ40" i="1"/>
  <c r="AW40" i="1" s="1"/>
  <c r="AF40" i="1"/>
  <c r="W40" i="1"/>
  <c r="V40" i="1" s="1"/>
  <c r="P40" i="1"/>
  <c r="L40" i="1"/>
  <c r="F40" i="1" s="1"/>
  <c r="G40" i="1"/>
  <c r="AQ39" i="1"/>
  <c r="AJ39" i="1"/>
  <c r="AW39" i="1" s="1"/>
  <c r="AF39" i="1"/>
  <c r="W39" i="1"/>
  <c r="V39" i="1" s="1"/>
  <c r="P39" i="1"/>
  <c r="L39" i="1"/>
  <c r="G39" i="1"/>
  <c r="F39" i="1"/>
  <c r="AV39" i="1" s="1"/>
  <c r="AW38" i="1"/>
  <c r="AQ38" i="1"/>
  <c r="AJ38" i="1"/>
  <c r="AF38" i="1"/>
  <c r="V38" i="1" s="1"/>
  <c r="W38" i="1"/>
  <c r="P38" i="1"/>
  <c r="L38" i="1"/>
  <c r="G38" i="1"/>
  <c r="F38" i="1" s="1"/>
  <c r="AV38" i="1" s="1"/>
  <c r="AX38" i="1" s="1"/>
  <c r="AQ37" i="1"/>
  <c r="AW37" i="1" s="1"/>
  <c r="AX37" i="1" s="1"/>
  <c r="AJ37" i="1"/>
  <c r="AF37" i="1"/>
  <c r="W37" i="1"/>
  <c r="V37" i="1"/>
  <c r="P37" i="1"/>
  <c r="L37" i="1"/>
  <c r="G37" i="1"/>
  <c r="F37" i="1" s="1"/>
  <c r="AV37" i="1" s="1"/>
  <c r="B37" i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AQ36" i="1"/>
  <c r="AJ36" i="1"/>
  <c r="AF36" i="1"/>
  <c r="W36" i="1"/>
  <c r="W69" i="1" s="1"/>
  <c r="P36" i="1"/>
  <c r="L36" i="1"/>
  <c r="F36" i="1" s="1"/>
  <c r="G36" i="1"/>
  <c r="G69" i="1" s="1"/>
  <c r="AU35" i="1"/>
  <c r="AT35" i="1"/>
  <c r="AS35" i="1"/>
  <c r="AR35" i="1"/>
  <c r="AQ35" i="1"/>
  <c r="AP35" i="1"/>
  <c r="AO35" i="1"/>
  <c r="AN35" i="1"/>
  <c r="AM35" i="1"/>
  <c r="AL35" i="1"/>
  <c r="AJ35" i="1" s="1"/>
  <c r="AW35" i="1" s="1"/>
  <c r="AK35" i="1"/>
  <c r="AI35" i="1"/>
  <c r="AH35" i="1"/>
  <c r="AG35" i="1"/>
  <c r="AF35" i="1" s="1"/>
  <c r="AE35" i="1"/>
  <c r="AD35" i="1"/>
  <c r="AC35" i="1"/>
  <c r="AB35" i="1"/>
  <c r="AA35" i="1"/>
  <c r="Z35" i="1"/>
  <c r="Y35" i="1"/>
  <c r="W35" i="1" s="1"/>
  <c r="V35" i="1" s="1"/>
  <c r="X35" i="1"/>
  <c r="U35" i="1"/>
  <c r="T35" i="1"/>
  <c r="S35" i="1"/>
  <c r="R35" i="1"/>
  <c r="Q35" i="1"/>
  <c r="P35" i="1" s="1"/>
  <c r="O35" i="1"/>
  <c r="N35" i="1"/>
  <c r="M35" i="1"/>
  <c r="L35" i="1" s="1"/>
  <c r="K35" i="1"/>
  <c r="J35" i="1"/>
  <c r="I35" i="1"/>
  <c r="G35" i="1" s="1"/>
  <c r="F35" i="1" s="1"/>
  <c r="AV35" i="1" s="1"/>
  <c r="H35" i="1"/>
  <c r="U32" i="1"/>
  <c r="T32" i="1"/>
  <c r="R32" i="1"/>
  <c r="M32" i="1"/>
  <c r="J32" i="1"/>
  <c r="AU31" i="1"/>
  <c r="AM31" i="1"/>
  <c r="AM33" i="1" s="1"/>
  <c r="AE31" i="1"/>
  <c r="O31" i="1"/>
  <c r="AQ30" i="1"/>
  <c r="AJ30" i="1"/>
  <c r="AW30" i="1" s="1"/>
  <c r="AX30" i="1" s="1"/>
  <c r="AF30" i="1"/>
  <c r="W30" i="1"/>
  <c r="V30" i="1" s="1"/>
  <c r="P30" i="1"/>
  <c r="L30" i="1"/>
  <c r="G30" i="1"/>
  <c r="F30" i="1"/>
  <c r="AV30" i="1" s="1"/>
  <c r="AU29" i="1"/>
  <c r="AT29" i="1"/>
  <c r="AS29" i="1"/>
  <c r="AS32" i="1" s="1"/>
  <c r="AR29" i="1"/>
  <c r="AQ29" i="1" s="1"/>
  <c r="AP29" i="1"/>
  <c r="AP32" i="1" s="1"/>
  <c r="AO29" i="1"/>
  <c r="AO32" i="1" s="1"/>
  <c r="AO685" i="1" s="1"/>
  <c r="AN29" i="1"/>
  <c r="AM29" i="1"/>
  <c r="AL29" i="1"/>
  <c r="AK29" i="1"/>
  <c r="AK32" i="1" s="1"/>
  <c r="AI29" i="1"/>
  <c r="AH29" i="1"/>
  <c r="AH32" i="1" s="1"/>
  <c r="AG29" i="1"/>
  <c r="AG32" i="1" s="1"/>
  <c r="AE29" i="1"/>
  <c r="AD29" i="1"/>
  <c r="AC29" i="1"/>
  <c r="AC32" i="1" s="1"/>
  <c r="AB29" i="1"/>
  <c r="AA29" i="1"/>
  <c r="Z29" i="1"/>
  <c r="Z32" i="1" s="1"/>
  <c r="Y29" i="1"/>
  <c r="Y32" i="1" s="1"/>
  <c r="X29" i="1"/>
  <c r="W29" i="1" s="1"/>
  <c r="S29" i="1"/>
  <c r="R29" i="1"/>
  <c r="Q29" i="1"/>
  <c r="P29" i="1"/>
  <c r="O29" i="1"/>
  <c r="N29" i="1"/>
  <c r="M29" i="1"/>
  <c r="L29" i="1" s="1"/>
  <c r="K29" i="1"/>
  <c r="J29" i="1"/>
  <c r="I29" i="1"/>
  <c r="H29" i="1"/>
  <c r="G29" i="1" s="1"/>
  <c r="F29" i="1" s="1"/>
  <c r="AQ28" i="1"/>
  <c r="AJ28" i="1"/>
  <c r="AW28" i="1" s="1"/>
  <c r="AX28" i="1" s="1"/>
  <c r="AF28" i="1"/>
  <c r="W28" i="1"/>
  <c r="V28" i="1" s="1"/>
  <c r="P28" i="1"/>
  <c r="L28" i="1"/>
  <c r="G28" i="1"/>
  <c r="F28" i="1"/>
  <c r="AV28" i="1" s="1"/>
  <c r="AQ27" i="1"/>
  <c r="AJ27" i="1"/>
  <c r="AW27" i="1" s="1"/>
  <c r="AF27" i="1"/>
  <c r="W27" i="1"/>
  <c r="V27" i="1" s="1"/>
  <c r="P27" i="1"/>
  <c r="L27" i="1"/>
  <c r="G27" i="1"/>
  <c r="F27" i="1" s="1"/>
  <c r="AU26" i="1"/>
  <c r="AU32" i="1" s="1"/>
  <c r="AT26" i="1"/>
  <c r="AT32" i="1" s="1"/>
  <c r="AS26" i="1"/>
  <c r="AR26" i="1"/>
  <c r="AR32" i="1" s="1"/>
  <c r="AQ26" i="1"/>
  <c r="AQ32" i="1" s="1"/>
  <c r="AP26" i="1"/>
  <c r="AO26" i="1"/>
  <c r="AN26" i="1"/>
  <c r="AN32" i="1" s="1"/>
  <c r="AM26" i="1"/>
  <c r="AM32" i="1" s="1"/>
  <c r="AL26" i="1"/>
  <c r="AL32" i="1" s="1"/>
  <c r="AK26" i="1"/>
  <c r="AJ26" i="1" s="1"/>
  <c r="AI26" i="1"/>
  <c r="AI32" i="1" s="1"/>
  <c r="AH26" i="1"/>
  <c r="AG26" i="1"/>
  <c r="AF26" i="1" s="1"/>
  <c r="AE26" i="1"/>
  <c r="AE32" i="1" s="1"/>
  <c r="AD26" i="1"/>
  <c r="AD32" i="1" s="1"/>
  <c r="AC26" i="1"/>
  <c r="AB26" i="1"/>
  <c r="AB32" i="1" s="1"/>
  <c r="AB685" i="1" s="1"/>
  <c r="AA26" i="1"/>
  <c r="AA32" i="1" s="1"/>
  <c r="Z26" i="1"/>
  <c r="Y26" i="1"/>
  <c r="W26" i="1" s="1"/>
  <c r="X26" i="1"/>
  <c r="X32" i="1" s="1"/>
  <c r="S26" i="1"/>
  <c r="S32" i="1" s="1"/>
  <c r="R26" i="1"/>
  <c r="Q26" i="1"/>
  <c r="Q32" i="1" s="1"/>
  <c r="O26" i="1"/>
  <c r="O32" i="1" s="1"/>
  <c r="O685" i="1" s="1"/>
  <c r="N26" i="1"/>
  <c r="N32" i="1" s="1"/>
  <c r="M26" i="1"/>
  <c r="L26" i="1"/>
  <c r="L32" i="1" s="1"/>
  <c r="K26" i="1"/>
  <c r="K32" i="1" s="1"/>
  <c r="J26" i="1"/>
  <c r="I26" i="1"/>
  <c r="I32" i="1" s="1"/>
  <c r="H26" i="1"/>
  <c r="H32" i="1" s="1"/>
  <c r="AQ25" i="1"/>
  <c r="AW25" i="1" s="1"/>
  <c r="AX25" i="1" s="1"/>
  <c r="AJ25" i="1"/>
  <c r="AF25" i="1"/>
  <c r="W25" i="1"/>
  <c r="V25" i="1"/>
  <c r="P25" i="1"/>
  <c r="L25" i="1"/>
  <c r="G25" i="1"/>
  <c r="F25" i="1" s="1"/>
  <c r="AV25" i="1" s="1"/>
  <c r="AQ24" i="1"/>
  <c r="AJ24" i="1"/>
  <c r="AW24" i="1" s="1"/>
  <c r="AF24" i="1"/>
  <c r="W24" i="1"/>
  <c r="V24" i="1" s="1"/>
  <c r="P24" i="1"/>
  <c r="L24" i="1"/>
  <c r="G24" i="1"/>
  <c r="F24" i="1" s="1"/>
  <c r="AQ23" i="1"/>
  <c r="AJ23" i="1"/>
  <c r="AW23" i="1" s="1"/>
  <c r="AF23" i="1"/>
  <c r="W23" i="1"/>
  <c r="V23" i="1" s="1"/>
  <c r="P23" i="1"/>
  <c r="L23" i="1"/>
  <c r="G23" i="1"/>
  <c r="F23" i="1"/>
  <c r="AW22" i="1"/>
  <c r="AQ22" i="1"/>
  <c r="AJ22" i="1"/>
  <c r="AF22" i="1"/>
  <c r="W22" i="1"/>
  <c r="V22" i="1" s="1"/>
  <c r="P22" i="1"/>
  <c r="L22" i="1"/>
  <c r="G22" i="1"/>
  <c r="F22" i="1" s="1"/>
  <c r="AU21" i="1"/>
  <c r="AQ21" i="1" s="1"/>
  <c r="AT21" i="1"/>
  <c r="AS21" i="1"/>
  <c r="AR21" i="1"/>
  <c r="AP21" i="1"/>
  <c r="AO21" i="1"/>
  <c r="AN21" i="1"/>
  <c r="AM21" i="1"/>
  <c r="AL21" i="1"/>
  <c r="AK21" i="1"/>
  <c r="AJ21" i="1" s="1"/>
  <c r="AW21" i="1" s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 s="1"/>
  <c r="V21" i="1" s="1"/>
  <c r="U21" i="1"/>
  <c r="T21" i="1"/>
  <c r="S21" i="1"/>
  <c r="R21" i="1"/>
  <c r="Q21" i="1"/>
  <c r="P21" i="1"/>
  <c r="O21" i="1"/>
  <c r="N21" i="1"/>
  <c r="M21" i="1"/>
  <c r="L21" i="1" s="1"/>
  <c r="K21" i="1"/>
  <c r="J21" i="1"/>
  <c r="I21" i="1"/>
  <c r="H21" i="1"/>
  <c r="G21" i="1" s="1"/>
  <c r="AQ20" i="1"/>
  <c r="AJ20" i="1"/>
  <c r="AW20" i="1" s="1"/>
  <c r="AF20" i="1"/>
  <c r="W20" i="1"/>
  <c r="V20" i="1" s="1"/>
  <c r="P20" i="1"/>
  <c r="L20" i="1"/>
  <c r="G20" i="1"/>
  <c r="F20" i="1"/>
  <c r="AQ19" i="1"/>
  <c r="AJ19" i="1"/>
  <c r="AW19" i="1" s="1"/>
  <c r="AF19" i="1"/>
  <c r="W19" i="1"/>
  <c r="V19" i="1" s="1"/>
  <c r="P19" i="1"/>
  <c r="L19" i="1"/>
  <c r="G19" i="1"/>
  <c r="F19" i="1" s="1"/>
  <c r="AU18" i="1"/>
  <c r="AT18" i="1"/>
  <c r="AS18" i="1"/>
  <c r="AR18" i="1"/>
  <c r="AQ18" i="1"/>
  <c r="AP18" i="1"/>
  <c r="AO18" i="1"/>
  <c r="AN18" i="1"/>
  <c r="AM18" i="1"/>
  <c r="AL18" i="1"/>
  <c r="AK18" i="1"/>
  <c r="AJ18" i="1" s="1"/>
  <c r="AW18" i="1" s="1"/>
  <c r="AI18" i="1"/>
  <c r="AH18" i="1"/>
  <c r="AG18" i="1"/>
  <c r="AF18" i="1" s="1"/>
  <c r="AE18" i="1"/>
  <c r="AD18" i="1"/>
  <c r="AC18" i="1"/>
  <c r="AB18" i="1"/>
  <c r="AA18" i="1"/>
  <c r="Z18" i="1"/>
  <c r="Y18" i="1"/>
  <c r="X18" i="1"/>
  <c r="W18" i="1" s="1"/>
  <c r="V18" i="1" s="1"/>
  <c r="U18" i="1"/>
  <c r="U31" i="1" s="1"/>
  <c r="T18" i="1"/>
  <c r="T31" i="1" s="1"/>
  <c r="S18" i="1"/>
  <c r="R18" i="1"/>
  <c r="Q18" i="1"/>
  <c r="P18" i="1" s="1"/>
  <c r="O18" i="1"/>
  <c r="N18" i="1"/>
  <c r="M18" i="1"/>
  <c r="L18" i="1" s="1"/>
  <c r="K18" i="1"/>
  <c r="J18" i="1"/>
  <c r="I18" i="1"/>
  <c r="H18" i="1"/>
  <c r="G18" i="1" s="1"/>
  <c r="F18" i="1" s="1"/>
  <c r="AV18" i="1" s="1"/>
  <c r="AW17" i="1"/>
  <c r="AQ17" i="1"/>
  <c r="AJ17" i="1"/>
  <c r="AF17" i="1"/>
  <c r="W17" i="1"/>
  <c r="V17" i="1" s="1"/>
  <c r="P17" i="1"/>
  <c r="L17" i="1"/>
  <c r="G17" i="1"/>
  <c r="F17" i="1" s="1"/>
  <c r="AQ16" i="1"/>
  <c r="AJ16" i="1"/>
  <c r="AW16" i="1" s="1"/>
  <c r="AX16" i="1" s="1"/>
  <c r="AF16" i="1"/>
  <c r="W16" i="1"/>
  <c r="V16" i="1"/>
  <c r="P16" i="1"/>
  <c r="L16" i="1"/>
  <c r="G16" i="1"/>
  <c r="F16" i="1" s="1"/>
  <c r="AV16" i="1" s="1"/>
  <c r="AQ15" i="1"/>
  <c r="AJ15" i="1"/>
  <c r="AW15" i="1" s="1"/>
  <c r="AX15" i="1" s="1"/>
  <c r="AF15" i="1"/>
  <c r="W15" i="1"/>
  <c r="V15" i="1" s="1"/>
  <c r="P15" i="1"/>
  <c r="L15" i="1"/>
  <c r="G15" i="1"/>
  <c r="F15" i="1" s="1"/>
  <c r="AV15" i="1" s="1"/>
  <c r="AQ14" i="1"/>
  <c r="AJ14" i="1"/>
  <c r="AW14" i="1" s="1"/>
  <c r="AF14" i="1"/>
  <c r="W14" i="1"/>
  <c r="V14" i="1" s="1"/>
  <c r="P14" i="1"/>
  <c r="L14" i="1"/>
  <c r="G14" i="1"/>
  <c r="F14" i="1"/>
  <c r="AW13" i="1"/>
  <c r="AQ13" i="1"/>
  <c r="AJ13" i="1"/>
  <c r="AF13" i="1"/>
  <c r="W13" i="1"/>
  <c r="V13" i="1" s="1"/>
  <c r="P13" i="1"/>
  <c r="L13" i="1"/>
  <c r="G13" i="1"/>
  <c r="F13" i="1" s="1"/>
  <c r="AV13" i="1" s="1"/>
  <c r="AX13" i="1" s="1"/>
  <c r="AQ12" i="1"/>
  <c r="AJ12" i="1"/>
  <c r="AW12" i="1" s="1"/>
  <c r="AF12" i="1"/>
  <c r="W12" i="1"/>
  <c r="V12" i="1"/>
  <c r="P12" i="1"/>
  <c r="L12" i="1"/>
  <c r="G12" i="1"/>
  <c r="F12" i="1" s="1"/>
  <c r="AV12" i="1" s="1"/>
  <c r="AU11" i="1"/>
  <c r="AT11" i="1"/>
  <c r="AT31" i="1" s="1"/>
  <c r="AS11" i="1"/>
  <c r="AS31" i="1" s="1"/>
  <c r="AR11" i="1"/>
  <c r="AR31" i="1" s="1"/>
  <c r="AP11" i="1"/>
  <c r="AP31" i="1" s="1"/>
  <c r="AO11" i="1"/>
  <c r="AO31" i="1" s="1"/>
  <c r="AN11" i="1"/>
  <c r="AN31" i="1" s="1"/>
  <c r="AM11" i="1"/>
  <c r="AL11" i="1"/>
  <c r="AL31" i="1" s="1"/>
  <c r="AK11" i="1"/>
  <c r="AK31" i="1" s="1"/>
  <c r="AI11" i="1"/>
  <c r="AI31" i="1" s="1"/>
  <c r="AH11" i="1"/>
  <c r="AH31" i="1" s="1"/>
  <c r="AG11" i="1"/>
  <c r="AG31" i="1" s="1"/>
  <c r="AE11" i="1"/>
  <c r="AD11" i="1"/>
  <c r="AD31" i="1" s="1"/>
  <c r="AC11" i="1"/>
  <c r="AC31" i="1" s="1"/>
  <c r="AB11" i="1"/>
  <c r="AB31" i="1" s="1"/>
  <c r="AA11" i="1"/>
  <c r="AA31" i="1" s="1"/>
  <c r="Z11" i="1"/>
  <c r="Z31" i="1" s="1"/>
  <c r="Y11" i="1"/>
  <c r="Y31" i="1" s="1"/>
  <c r="X11" i="1"/>
  <c r="X31" i="1" s="1"/>
  <c r="S11" i="1"/>
  <c r="S31" i="1" s="1"/>
  <c r="R11" i="1"/>
  <c r="R31" i="1" s="1"/>
  <c r="Q11" i="1"/>
  <c r="P11" i="1" s="1"/>
  <c r="O11" i="1"/>
  <c r="N11" i="1"/>
  <c r="N31" i="1" s="1"/>
  <c r="M11" i="1"/>
  <c r="M31" i="1" s="1"/>
  <c r="L11" i="1"/>
  <c r="K11" i="1"/>
  <c r="K31" i="1" s="1"/>
  <c r="J11" i="1"/>
  <c r="J31" i="1" s="1"/>
  <c r="I11" i="1"/>
  <c r="I31" i="1" s="1"/>
  <c r="H11" i="1"/>
  <c r="H31" i="1" s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5" i="1" s="1"/>
  <c r="A116" i="1" s="1"/>
  <c r="A117" i="1" s="1"/>
  <c r="A118" i="1" s="1"/>
  <c r="A119" i="1" s="1"/>
  <c r="A120" i="1" s="1"/>
  <c r="A121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80" i="1" s="1"/>
  <c r="A181" i="1" s="1"/>
  <c r="A182" i="1" s="1"/>
  <c r="A183" i="1" s="1"/>
  <c r="A184" i="1" s="1"/>
  <c r="A185" i="1" s="1"/>
  <c r="A186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5" i="1" s="1"/>
  <c r="A246" i="1" s="1"/>
  <c r="A247" i="1" s="1"/>
  <c r="A248" i="1" s="1"/>
  <c r="A249" i="1" s="1"/>
  <c r="A250" i="1" s="1"/>
  <c r="A251" i="1" s="1"/>
  <c r="A252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8" i="1" s="1"/>
  <c r="A299" i="1" s="1"/>
  <c r="A300" i="1" s="1"/>
  <c r="A301" i="1" s="1"/>
  <c r="A302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22" i="1" s="1"/>
  <c r="A423" i="1" s="1"/>
  <c r="A424" i="1" s="1"/>
  <c r="A425" i="1" s="1"/>
  <c r="A426" i="1" s="1"/>
  <c r="A432" i="1" s="1"/>
  <c r="A433" i="1" s="1"/>
  <c r="A434" i="1" s="1"/>
  <c r="A435" i="1" s="1"/>
  <c r="A436" i="1" s="1"/>
  <c r="A437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63" i="1" s="1"/>
  <c r="A464" i="1" s="1"/>
  <c r="A465" i="1" s="1"/>
  <c r="A466" i="1" s="1"/>
  <c r="A467" i="1" s="1"/>
  <c r="A468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43" i="1" s="1"/>
  <c r="A544" i="1" s="1"/>
  <c r="A545" i="1" s="1"/>
  <c r="A546" i="1" s="1"/>
  <c r="A547" i="1" s="1"/>
  <c r="A548" i="1" s="1"/>
  <c r="A549" i="1" s="1"/>
  <c r="A550" i="1" s="1"/>
  <c r="A551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Q10" i="1"/>
  <c r="AJ10" i="1"/>
  <c r="AW10" i="1" s="1"/>
  <c r="AX10" i="1" s="1"/>
  <c r="AF10" i="1"/>
  <c r="W10" i="1"/>
  <c r="V10" i="1"/>
  <c r="P10" i="1"/>
  <c r="L10" i="1"/>
  <c r="G10" i="1"/>
  <c r="F10" i="1" s="1"/>
  <c r="AV10" i="1" s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A10" i="1"/>
  <c r="AW9" i="1"/>
  <c r="AX9" i="1" s="1"/>
  <c r="AQ9" i="1"/>
  <c r="AJ9" i="1"/>
  <c r="AF9" i="1"/>
  <c r="W9" i="1"/>
  <c r="V9" i="1" s="1"/>
  <c r="P9" i="1"/>
  <c r="L9" i="1"/>
  <c r="G9" i="1"/>
  <c r="F9" i="1" s="1"/>
  <c r="AV9" i="1" s="1"/>
  <c r="B9" i="1"/>
  <c r="A9" i="1"/>
  <c r="AQ8" i="1"/>
  <c r="AJ8" i="1"/>
  <c r="AF8" i="1"/>
  <c r="W8" i="1"/>
  <c r="V8" i="1" s="1"/>
  <c r="P8" i="1"/>
  <c r="L8" i="1"/>
  <c r="G8" i="1"/>
  <c r="F8" i="1"/>
  <c r="AU7" i="1"/>
  <c r="AU683" i="1" s="1"/>
  <c r="AT7" i="1"/>
  <c r="AT683" i="1" s="1"/>
  <c r="AS7" i="1"/>
  <c r="AS683" i="1" s="1"/>
  <c r="AR7" i="1"/>
  <c r="AR683" i="1" s="1"/>
  <c r="AQ7" i="1"/>
  <c r="AP7" i="1"/>
  <c r="AP683" i="1" s="1"/>
  <c r="AO7" i="1"/>
  <c r="AO683" i="1" s="1"/>
  <c r="AN7" i="1"/>
  <c r="AN683" i="1" s="1"/>
  <c r="AM7" i="1"/>
  <c r="AM683" i="1" s="1"/>
  <c r="AL7" i="1"/>
  <c r="AL683" i="1" s="1"/>
  <c r="AK7" i="1"/>
  <c r="AK683" i="1" s="1"/>
  <c r="AI7" i="1"/>
  <c r="AI683" i="1" s="1"/>
  <c r="AH7" i="1"/>
  <c r="AH683" i="1" s="1"/>
  <c r="AG7" i="1"/>
  <c r="AG683" i="1" s="1"/>
  <c r="AE7" i="1"/>
  <c r="AE683" i="1" s="1"/>
  <c r="AD7" i="1"/>
  <c r="AD683" i="1" s="1"/>
  <c r="AC7" i="1"/>
  <c r="AC683" i="1" s="1"/>
  <c r="AB7" i="1"/>
  <c r="AB683" i="1" s="1"/>
  <c r="AA7" i="1"/>
  <c r="AA683" i="1" s="1"/>
  <c r="Z7" i="1"/>
  <c r="Z683" i="1" s="1"/>
  <c r="Y7" i="1"/>
  <c r="Y683" i="1" s="1"/>
  <c r="X7" i="1"/>
  <c r="X683" i="1" s="1"/>
  <c r="U7" i="1"/>
  <c r="U683" i="1" s="1"/>
  <c r="T7" i="1"/>
  <c r="T683" i="1" s="1"/>
  <c r="S7" i="1"/>
  <c r="S683" i="1" s="1"/>
  <c r="R7" i="1"/>
  <c r="Q7" i="1"/>
  <c r="Q683" i="1" s="1"/>
  <c r="O7" i="1"/>
  <c r="O683" i="1" s="1"/>
  <c r="N7" i="1"/>
  <c r="N683" i="1" s="1"/>
  <c r="M7" i="1"/>
  <c r="M683" i="1" s="1"/>
  <c r="K7" i="1"/>
  <c r="K683" i="1" s="1"/>
  <c r="J7" i="1"/>
  <c r="J683" i="1" s="1"/>
  <c r="I7" i="1"/>
  <c r="I683" i="1" s="1"/>
  <c r="H7" i="1"/>
  <c r="H683" i="1" s="1"/>
  <c r="AH33" i="1" l="1"/>
  <c r="P31" i="1"/>
  <c r="N33" i="1"/>
  <c r="AA33" i="1"/>
  <c r="AK33" i="1"/>
  <c r="AT33" i="1"/>
  <c r="AX12" i="1"/>
  <c r="AX18" i="1"/>
  <c r="W32" i="1"/>
  <c r="V26" i="1"/>
  <c r="AV40" i="1"/>
  <c r="AB33" i="1"/>
  <c r="AL33" i="1"/>
  <c r="AV17" i="1"/>
  <c r="AX17" i="1" s="1"/>
  <c r="Z685" i="1"/>
  <c r="Y71" i="1"/>
  <c r="Y72" i="1" s="1"/>
  <c r="AR71" i="1"/>
  <c r="AR72" i="1" s="1"/>
  <c r="AV63" i="1"/>
  <c r="Y33" i="1"/>
  <c r="AM34" i="1"/>
  <c r="Z33" i="1"/>
  <c r="AV20" i="1"/>
  <c r="AX20" i="1" s="1"/>
  <c r="F21" i="1"/>
  <c r="AV21" i="1" s="1"/>
  <c r="AX21" i="1" s="1"/>
  <c r="AW26" i="1"/>
  <c r="AX46" i="1"/>
  <c r="AX47" i="1"/>
  <c r="AX75" i="1"/>
  <c r="AX79" i="1"/>
  <c r="AX83" i="1"/>
  <c r="AV92" i="1"/>
  <c r="AX92" i="1" s="1"/>
  <c r="M33" i="1"/>
  <c r="P93" i="1"/>
  <c r="AX44" i="1"/>
  <c r="AT71" i="1"/>
  <c r="AT72" i="1" s="1"/>
  <c r="AR33" i="1"/>
  <c r="AX68" i="1"/>
  <c r="AS33" i="1"/>
  <c r="AW62" i="1"/>
  <c r="AC33" i="1"/>
  <c r="AV14" i="1"/>
  <c r="AX14" i="1" s="1"/>
  <c r="AJ31" i="1"/>
  <c r="R33" i="1"/>
  <c r="AN33" i="1"/>
  <c r="S33" i="1"/>
  <c r="AX40" i="1"/>
  <c r="AX43" i="1"/>
  <c r="AV48" i="1"/>
  <c r="AX48" i="1" s="1"/>
  <c r="AV53" i="1"/>
  <c r="AX54" i="1"/>
  <c r="AV58" i="1"/>
  <c r="AX58" i="1" s="1"/>
  <c r="AX59" i="1"/>
  <c r="AJ70" i="1"/>
  <c r="F102" i="1"/>
  <c r="L31" i="1"/>
  <c r="AI33" i="1"/>
  <c r="H33" i="1"/>
  <c r="I33" i="1"/>
  <c r="AD33" i="1"/>
  <c r="T33" i="1"/>
  <c r="AV19" i="1"/>
  <c r="AX19" i="1" s="1"/>
  <c r="J33" i="1"/>
  <c r="AO33" i="1"/>
  <c r="U33" i="1"/>
  <c r="K33" i="1"/>
  <c r="X33" i="1"/>
  <c r="AG33" i="1"/>
  <c r="AP33" i="1"/>
  <c r="AV22" i="1"/>
  <c r="AX22" i="1" s="1"/>
  <c r="AV23" i="1"/>
  <c r="AX23" i="1" s="1"/>
  <c r="AV24" i="1"/>
  <c r="AX24" i="1" s="1"/>
  <c r="AN685" i="1"/>
  <c r="AV27" i="1"/>
  <c r="AX27" i="1" s="1"/>
  <c r="AE33" i="1"/>
  <c r="AX35" i="1"/>
  <c r="AX39" i="1"/>
  <c r="AX41" i="1"/>
  <c r="I71" i="1"/>
  <c r="I72" i="1" s="1"/>
  <c r="AV50" i="1"/>
  <c r="AX50" i="1" s="1"/>
  <c r="AV56" i="1"/>
  <c r="AX56" i="1" s="1"/>
  <c r="AX66" i="1"/>
  <c r="Z71" i="1"/>
  <c r="Z72" i="1" s="1"/>
  <c r="W62" i="1"/>
  <c r="V62" i="1" s="1"/>
  <c r="V70" i="1" s="1"/>
  <c r="AX103" i="1"/>
  <c r="L7" i="1"/>
  <c r="L683" i="1" s="1"/>
  <c r="AJ7" i="1"/>
  <c r="AV8" i="1"/>
  <c r="W11" i="1"/>
  <c r="AQ49" i="1"/>
  <c r="AQ69" i="1" s="1"/>
  <c r="P62" i="1"/>
  <c r="AF62" i="1"/>
  <c r="AF70" i="1" s="1"/>
  <c r="Q70" i="1"/>
  <c r="AG70" i="1"/>
  <c r="AG685" i="1" s="1"/>
  <c r="G73" i="1"/>
  <c r="G85" i="1"/>
  <c r="F85" i="1" s="1"/>
  <c r="AV85" i="1" s="1"/>
  <c r="P85" i="1"/>
  <c r="AJ85" i="1"/>
  <c r="AS96" i="1"/>
  <c r="Y94" i="1"/>
  <c r="Y685" i="1" s="1"/>
  <c r="AN95" i="1"/>
  <c r="AN96" i="1" s="1"/>
  <c r="AQ110" i="1"/>
  <c r="AQ112" i="1" s="1"/>
  <c r="AQ113" i="1" s="1"/>
  <c r="AN112" i="1"/>
  <c r="AN113" i="1" s="1"/>
  <c r="AW101" i="1"/>
  <c r="L102" i="1"/>
  <c r="L110" i="1" s="1"/>
  <c r="L112" i="1" s="1"/>
  <c r="L113" i="1" s="1"/>
  <c r="V106" i="1"/>
  <c r="AS110" i="1"/>
  <c r="AS112" i="1" s="1"/>
  <c r="AS113" i="1" s="1"/>
  <c r="P115" i="1"/>
  <c r="P122" i="1" s="1"/>
  <c r="P124" i="1" s="1"/>
  <c r="P125" i="1" s="1"/>
  <c r="AW118" i="1"/>
  <c r="L138" i="1"/>
  <c r="V99" i="1"/>
  <c r="AV99" i="1" s="1"/>
  <c r="AX99" i="1" s="1"/>
  <c r="AW8" i="1"/>
  <c r="AF11" i="1"/>
  <c r="AF31" i="1" s="1"/>
  <c r="AJ29" i="1"/>
  <c r="AW29" i="1" s="1"/>
  <c r="Q31" i="1"/>
  <c r="O33" i="1"/>
  <c r="AU33" i="1"/>
  <c r="T69" i="1"/>
  <c r="T71" i="1" s="1"/>
  <c r="T72" i="1" s="1"/>
  <c r="AB69" i="1"/>
  <c r="AB71" i="1" s="1"/>
  <c r="AB72" i="1" s="1"/>
  <c r="AJ49" i="1"/>
  <c r="AQ53" i="1"/>
  <c r="AW53" i="1" s="1"/>
  <c r="AX53" i="1" s="1"/>
  <c r="AV61" i="1"/>
  <c r="AQ63" i="1"/>
  <c r="AW63" i="1" s="1"/>
  <c r="AV68" i="1"/>
  <c r="AW74" i="1"/>
  <c r="F77" i="1"/>
  <c r="AV77" i="1" s="1"/>
  <c r="AX77" i="1" s="1"/>
  <c r="AW78" i="1"/>
  <c r="F81" i="1"/>
  <c r="AV81" i="1" s="1"/>
  <c r="AX81" i="1" s="1"/>
  <c r="AW82" i="1"/>
  <c r="AK96" i="1"/>
  <c r="P89" i="1"/>
  <c r="P94" i="1" s="1"/>
  <c r="AJ90" i="1"/>
  <c r="AW90" i="1" s="1"/>
  <c r="H95" i="1"/>
  <c r="H96" i="1" s="1"/>
  <c r="AJ94" i="1"/>
  <c r="F98" i="1"/>
  <c r="AU112" i="1"/>
  <c r="AU113" i="1" s="1"/>
  <c r="V127" i="1"/>
  <c r="AW128" i="1"/>
  <c r="AX128" i="1" s="1"/>
  <c r="AP71" i="1"/>
  <c r="AP72" i="1" s="1"/>
  <c r="AX114" i="1"/>
  <c r="G11" i="1"/>
  <c r="L69" i="1"/>
  <c r="AW36" i="1"/>
  <c r="G70" i="1"/>
  <c r="G71" i="1" s="1"/>
  <c r="G72" i="1" s="1"/>
  <c r="Q69" i="1"/>
  <c r="Q71" i="1" s="1"/>
  <c r="Q72" i="1" s="1"/>
  <c r="AG69" i="1"/>
  <c r="AG71" i="1" s="1"/>
  <c r="AG72" i="1" s="1"/>
  <c r="G89" i="1"/>
  <c r="H94" i="1"/>
  <c r="H685" i="1" s="1"/>
  <c r="AA95" i="1"/>
  <c r="AA96" i="1" s="1"/>
  <c r="X112" i="1"/>
  <c r="X113" i="1" s="1"/>
  <c r="AF100" i="1"/>
  <c r="AV101" i="1"/>
  <c r="W102" i="1"/>
  <c r="V102" i="1" s="1"/>
  <c r="F104" i="1"/>
  <c r="AV104" i="1" s="1"/>
  <c r="AX104" i="1" s="1"/>
  <c r="G122" i="1"/>
  <c r="G124" i="1" s="1"/>
  <c r="G125" i="1" s="1"/>
  <c r="AC122" i="1"/>
  <c r="AC124" i="1" s="1"/>
  <c r="AC125" i="1" s="1"/>
  <c r="W117" i="1"/>
  <c r="V117" i="1" s="1"/>
  <c r="J685" i="1"/>
  <c r="J71" i="1"/>
  <c r="J72" i="1" s="1"/>
  <c r="W89" i="1"/>
  <c r="V89" i="1" s="1"/>
  <c r="X94" i="1"/>
  <c r="X685" i="1" s="1"/>
  <c r="G7" i="1"/>
  <c r="W7" i="1"/>
  <c r="P69" i="1"/>
  <c r="F60" i="1"/>
  <c r="AV60" i="1" s="1"/>
  <c r="AX60" i="1" s="1"/>
  <c r="K70" i="1"/>
  <c r="K71" i="1" s="1"/>
  <c r="K72" i="1" s="1"/>
  <c r="S70" i="1"/>
  <c r="S71" i="1" s="1"/>
  <c r="S72" i="1" s="1"/>
  <c r="AA70" i="1"/>
  <c r="AA685" i="1" s="1"/>
  <c r="AI70" i="1"/>
  <c r="AI71" i="1" s="1"/>
  <c r="AI72" i="1" s="1"/>
  <c r="AF73" i="1"/>
  <c r="F74" i="1"/>
  <c r="AV78" i="1"/>
  <c r="AV82" i="1"/>
  <c r="AF94" i="1"/>
  <c r="V87" i="1"/>
  <c r="AV87" i="1" s="1"/>
  <c r="I94" i="1"/>
  <c r="I95" i="1" s="1"/>
  <c r="I96" i="1" s="1"/>
  <c r="R94" i="1"/>
  <c r="R95" i="1" s="1"/>
  <c r="R96" i="1" s="1"/>
  <c r="K95" i="1"/>
  <c r="K96" i="1" s="1"/>
  <c r="P110" i="1"/>
  <c r="P112" i="1" s="1"/>
  <c r="P113" i="1" s="1"/>
  <c r="N110" i="1"/>
  <c r="N112" i="1" s="1"/>
  <c r="N113" i="1" s="1"/>
  <c r="AW107" i="1"/>
  <c r="AX107" i="1" s="1"/>
  <c r="F109" i="1"/>
  <c r="AV109" i="1" s="1"/>
  <c r="AX109" i="1" s="1"/>
  <c r="AE112" i="1"/>
  <c r="AE113" i="1" s="1"/>
  <c r="AN125" i="1"/>
  <c r="V118" i="1"/>
  <c r="AW126" i="1"/>
  <c r="AW127" i="1"/>
  <c r="V74" i="1"/>
  <c r="S95" i="1"/>
  <c r="S96" i="1" s="1"/>
  <c r="P7" i="1"/>
  <c r="AF7" i="1"/>
  <c r="AQ11" i="1"/>
  <c r="AQ31" i="1" s="1"/>
  <c r="V36" i="1"/>
  <c r="V69" i="1" s="1"/>
  <c r="L62" i="1"/>
  <c r="L70" i="1" s="1"/>
  <c r="W73" i="1"/>
  <c r="V73" i="1" s="1"/>
  <c r="L93" i="1"/>
  <c r="L95" i="1" s="1"/>
  <c r="L96" i="1" s="1"/>
  <c r="U95" i="1"/>
  <c r="U96" i="1" s="1"/>
  <c r="V92" i="1"/>
  <c r="AR94" i="1"/>
  <c r="AR685" i="1" s="1"/>
  <c r="V110" i="1"/>
  <c r="V112" i="1" s="1"/>
  <c r="V113" i="1" s="1"/>
  <c r="AQ102" i="1"/>
  <c r="G114" i="1"/>
  <c r="F114" i="1" s="1"/>
  <c r="AV114" i="1" s="1"/>
  <c r="U122" i="1"/>
  <c r="U124" i="1" s="1"/>
  <c r="U125" i="1" s="1"/>
  <c r="AH71" i="1"/>
  <c r="AH72" i="1" s="1"/>
  <c r="AR93" i="1"/>
  <c r="AR684" i="1" s="1"/>
  <c r="AQ85" i="1"/>
  <c r="AQ93" i="1" s="1"/>
  <c r="AQ95" i="1" s="1"/>
  <c r="AQ96" i="1" s="1"/>
  <c r="AJ11" i="1"/>
  <c r="G26" i="1"/>
  <c r="AF29" i="1"/>
  <c r="V29" i="1" s="1"/>
  <c r="AV29" i="1" s="1"/>
  <c r="H69" i="1"/>
  <c r="H71" i="1" s="1"/>
  <c r="H72" i="1" s="1"/>
  <c r="X69" i="1"/>
  <c r="X71" i="1" s="1"/>
  <c r="X72" i="1" s="1"/>
  <c r="AN69" i="1"/>
  <c r="AN71" i="1" s="1"/>
  <c r="AN72" i="1" s="1"/>
  <c r="AK70" i="1"/>
  <c r="AK685" i="1" s="1"/>
  <c r="AS70" i="1"/>
  <c r="AS71" i="1" s="1"/>
  <c r="AS72" i="1" s="1"/>
  <c r="P65" i="1"/>
  <c r="F65" i="1" s="1"/>
  <c r="AV65" i="1" s="1"/>
  <c r="F76" i="1"/>
  <c r="AV76" i="1" s="1"/>
  <c r="AX76" i="1" s="1"/>
  <c r="F80" i="1"/>
  <c r="AV80" i="1" s="1"/>
  <c r="F84" i="1"/>
  <c r="AV84" i="1" s="1"/>
  <c r="W85" i="1"/>
  <c r="V85" i="1" s="1"/>
  <c r="AF85" i="1"/>
  <c r="AF93" i="1" s="1"/>
  <c r="AF95" i="1" s="1"/>
  <c r="AF96" i="1" s="1"/>
  <c r="AX87" i="1"/>
  <c r="AX91" i="1"/>
  <c r="AG93" i="1"/>
  <c r="AG95" i="1" s="1"/>
  <c r="AG96" i="1" s="1"/>
  <c r="P100" i="1"/>
  <c r="AW100" i="1"/>
  <c r="AV105" i="1"/>
  <c r="AX105" i="1" s="1"/>
  <c r="AV106" i="1"/>
  <c r="AX106" i="1" s="1"/>
  <c r="M110" i="1"/>
  <c r="M112" i="1" s="1"/>
  <c r="M113" i="1" s="1"/>
  <c r="AK110" i="1"/>
  <c r="AK112" i="1" s="1"/>
  <c r="AK113" i="1" s="1"/>
  <c r="X125" i="1"/>
  <c r="AF125" i="1"/>
  <c r="AV116" i="1"/>
  <c r="AX116" i="1" s="1"/>
  <c r="AV118" i="1"/>
  <c r="V126" i="1"/>
  <c r="AV126" i="1" s="1"/>
  <c r="AX130" i="1"/>
  <c r="F132" i="1"/>
  <c r="R71" i="1"/>
  <c r="R72" i="1" s="1"/>
  <c r="R683" i="1"/>
  <c r="P26" i="1"/>
  <c r="P32" i="1" s="1"/>
  <c r="AF69" i="1"/>
  <c r="W70" i="1"/>
  <c r="W71" i="1" s="1"/>
  <c r="W72" i="1" s="1"/>
  <c r="AT70" i="1"/>
  <c r="AT685" i="1" s="1"/>
  <c r="V64" i="1"/>
  <c r="AV64" i="1" s="1"/>
  <c r="AX64" i="1" s="1"/>
  <c r="AQ65" i="1"/>
  <c r="AQ70" i="1" s="1"/>
  <c r="P73" i="1"/>
  <c r="AW73" i="1"/>
  <c r="T95" i="1"/>
  <c r="T96" i="1" s="1"/>
  <c r="AX80" i="1"/>
  <c r="AX84" i="1"/>
  <c r="AH95" i="1"/>
  <c r="AH96" i="1" s="1"/>
  <c r="AP95" i="1"/>
  <c r="AP96" i="1" s="1"/>
  <c r="G94" i="1"/>
  <c r="AW88" i="1"/>
  <c r="AX88" i="1" s="1"/>
  <c r="W90" i="1"/>
  <c r="V90" i="1" s="1"/>
  <c r="AV90" i="1" s="1"/>
  <c r="AF90" i="1"/>
  <c r="Q93" i="1"/>
  <c r="Q95" i="1" s="1"/>
  <c r="Q96" i="1" s="1"/>
  <c r="AI95" i="1"/>
  <c r="AI96" i="1" s="1"/>
  <c r="AX97" i="1"/>
  <c r="AF110" i="1"/>
  <c r="AF112" i="1" s="1"/>
  <c r="AF113" i="1" s="1"/>
  <c r="H112" i="1"/>
  <c r="H113" i="1" s="1"/>
  <c r="AL110" i="1"/>
  <c r="AL112" i="1" s="1"/>
  <c r="AL113" i="1" s="1"/>
  <c r="V101" i="1"/>
  <c r="AJ102" i="1"/>
  <c r="O112" i="1"/>
  <c r="O113" i="1" s="1"/>
  <c r="AM112" i="1"/>
  <c r="AM113" i="1" s="1"/>
  <c r="W111" i="1"/>
  <c r="W115" i="1"/>
  <c r="AQ122" i="1"/>
  <c r="AQ124" i="1" s="1"/>
  <c r="AQ125" i="1" s="1"/>
  <c r="F117" i="1"/>
  <c r="AV117" i="1" s="1"/>
  <c r="AW117" i="1"/>
  <c r="AW119" i="1"/>
  <c r="AX119" i="1" s="1"/>
  <c r="AW123" i="1"/>
  <c r="AW132" i="1"/>
  <c r="V158" i="1"/>
  <c r="AP177" i="1"/>
  <c r="AP178" i="1" s="1"/>
  <c r="X176" i="1"/>
  <c r="X177" i="1" s="1"/>
  <c r="X178" i="1" s="1"/>
  <c r="W173" i="1"/>
  <c r="V173" i="1" s="1"/>
  <c r="AW201" i="1"/>
  <c r="G139" i="1"/>
  <c r="H153" i="1"/>
  <c r="H155" i="1" s="1"/>
  <c r="H156" i="1" s="1"/>
  <c r="G143" i="1"/>
  <c r="AH153" i="1"/>
  <c r="AH155" i="1" s="1"/>
  <c r="AH156" i="1" s="1"/>
  <c r="AR153" i="1"/>
  <c r="AR155" i="1" s="1"/>
  <c r="AR156" i="1" s="1"/>
  <c r="AF175" i="1"/>
  <c r="AF177" i="1" s="1"/>
  <c r="AF178" i="1" s="1"/>
  <c r="AQ160" i="1"/>
  <c r="AV166" i="1"/>
  <c r="AG176" i="1"/>
  <c r="AP176" i="1"/>
  <c r="AP685" i="1" s="1"/>
  <c r="AW184" i="1"/>
  <c r="AQ186" i="1"/>
  <c r="AQ188" i="1" s="1"/>
  <c r="AT188" i="1"/>
  <c r="AT189" i="1" s="1"/>
  <c r="AT190" i="1" s="1"/>
  <c r="M94" i="1"/>
  <c r="M685" i="1" s="1"/>
  <c r="L115" i="1"/>
  <c r="L122" i="1" s="1"/>
  <c r="L124" i="1" s="1"/>
  <c r="L125" i="1" s="1"/>
  <c r="AJ115" i="1"/>
  <c r="V120" i="1"/>
  <c r="V123" i="1" s="1"/>
  <c r="AF126" i="1"/>
  <c r="T138" i="1"/>
  <c r="T140" i="1" s="1"/>
  <c r="T141" i="1" s="1"/>
  <c r="AB138" i="1"/>
  <c r="AB140" i="1" s="1"/>
  <c r="AB141" i="1" s="1"/>
  <c r="W135" i="1"/>
  <c r="V135" i="1" s="1"/>
  <c r="L137" i="1"/>
  <c r="F137" i="1" s="1"/>
  <c r="AV137" i="1" s="1"/>
  <c r="AX137" i="1" s="1"/>
  <c r="L142" i="1"/>
  <c r="F142" i="1" s="1"/>
  <c r="AV142" i="1" s="1"/>
  <c r="I153" i="1"/>
  <c r="I155" i="1" s="1"/>
  <c r="I156" i="1" s="1"/>
  <c r="Q153" i="1"/>
  <c r="AA153" i="1"/>
  <c r="AA155" i="1" s="1"/>
  <c r="AA156" i="1" s="1"/>
  <c r="AI153" i="1"/>
  <c r="AI155" i="1" s="1"/>
  <c r="AI156" i="1" s="1"/>
  <c r="P145" i="1"/>
  <c r="AJ145" i="1"/>
  <c r="AW145" i="1" s="1"/>
  <c r="W147" i="1"/>
  <c r="V147" i="1" s="1"/>
  <c r="F150" i="1"/>
  <c r="AV150" i="1" s="1"/>
  <c r="W152" i="1"/>
  <c r="AG154" i="1"/>
  <c r="AG155" i="1" s="1"/>
  <c r="AG156" i="1" s="1"/>
  <c r="AF152" i="1"/>
  <c r="AF154" i="1" s="1"/>
  <c r="AA175" i="1"/>
  <c r="AA177" i="1" s="1"/>
  <c r="AA178" i="1" s="1"/>
  <c r="W160" i="1"/>
  <c r="AW160" i="1"/>
  <c r="AX163" i="1"/>
  <c r="AJ164" i="1"/>
  <c r="AW164" i="1" s="1"/>
  <c r="F168" i="1"/>
  <c r="AV168" i="1" s="1"/>
  <c r="AX168" i="1" s="1"/>
  <c r="P169" i="1"/>
  <c r="AJ169" i="1"/>
  <c r="AW169" i="1" s="1"/>
  <c r="H176" i="1"/>
  <c r="G173" i="1"/>
  <c r="F173" i="1" s="1"/>
  <c r="AV173" i="1" s="1"/>
  <c r="AJ174" i="1"/>
  <c r="AW174" i="1" s="1"/>
  <c r="H187" i="1"/>
  <c r="H189" i="1" s="1"/>
  <c r="H190" i="1" s="1"/>
  <c r="G180" i="1"/>
  <c r="Q187" i="1"/>
  <c r="Q189" i="1" s="1"/>
  <c r="Q190" i="1" s="1"/>
  <c r="AC207" i="1"/>
  <c r="AC209" i="1" s="1"/>
  <c r="AC210" i="1" s="1"/>
  <c r="W194" i="1"/>
  <c r="V194" i="1" s="1"/>
  <c r="AX195" i="1"/>
  <c r="AV213" i="1"/>
  <c r="AX225" i="1"/>
  <c r="I122" i="1"/>
  <c r="I124" i="1" s="1"/>
  <c r="I125" i="1" s="1"/>
  <c r="Q122" i="1"/>
  <c r="Q124" i="1" s="1"/>
  <c r="Q125" i="1" s="1"/>
  <c r="Y122" i="1"/>
  <c r="Y124" i="1" s="1"/>
  <c r="Y125" i="1" s="1"/>
  <c r="AG122" i="1"/>
  <c r="AG124" i="1" s="1"/>
  <c r="AG125" i="1" s="1"/>
  <c r="AJ123" i="1"/>
  <c r="M138" i="1"/>
  <c r="M140" i="1" s="1"/>
  <c r="M141" i="1" s="1"/>
  <c r="U138" i="1"/>
  <c r="U140" i="1" s="1"/>
  <c r="U141" i="1" s="1"/>
  <c r="AC138" i="1"/>
  <c r="AC140" i="1" s="1"/>
  <c r="AC141" i="1" s="1"/>
  <c r="AK138" i="1"/>
  <c r="AK140" i="1" s="1"/>
  <c r="AK141" i="1" s="1"/>
  <c r="AS138" i="1"/>
  <c r="AS140" i="1" s="1"/>
  <c r="AS141" i="1" s="1"/>
  <c r="P131" i="1"/>
  <c r="F131" i="1" s="1"/>
  <c r="AV131" i="1" s="1"/>
  <c r="AJ131" i="1"/>
  <c r="AW131" i="1" s="1"/>
  <c r="W134" i="1"/>
  <c r="V134" i="1" s="1"/>
  <c r="AQ135" i="1"/>
  <c r="AJ136" i="1"/>
  <c r="J153" i="1"/>
  <c r="J155" i="1" s="1"/>
  <c r="J156" i="1" s="1"/>
  <c r="R153" i="1"/>
  <c r="R155" i="1" s="1"/>
  <c r="R156" i="1" s="1"/>
  <c r="AT153" i="1"/>
  <c r="AT155" i="1" s="1"/>
  <c r="AT156" i="1" s="1"/>
  <c r="F145" i="1"/>
  <c r="AJ148" i="1"/>
  <c r="AW148" i="1" s="1"/>
  <c r="L149" i="1"/>
  <c r="F149" i="1" s="1"/>
  <c r="AV149" i="1" s="1"/>
  <c r="AW159" i="1"/>
  <c r="AB177" i="1"/>
  <c r="AB178" i="1" s="1"/>
  <c r="AK177" i="1"/>
  <c r="AK178" i="1" s="1"/>
  <c r="V161" i="1"/>
  <c r="AV161" i="1" s="1"/>
  <c r="AX161" i="1" s="1"/>
  <c r="G164" i="1"/>
  <c r="F164" i="1" s="1"/>
  <c r="F169" i="1"/>
  <c r="P176" i="1"/>
  <c r="Q176" i="1"/>
  <c r="Q177" i="1" s="1"/>
  <c r="Q178" i="1" s="1"/>
  <c r="AU177" i="1"/>
  <c r="AU178" i="1" s="1"/>
  <c r="I187" i="1"/>
  <c r="I189" i="1" s="1"/>
  <c r="I190" i="1" s="1"/>
  <c r="AK187" i="1"/>
  <c r="AK189" i="1" s="1"/>
  <c r="AK190" i="1" s="1"/>
  <c r="AX182" i="1"/>
  <c r="M187" i="1"/>
  <c r="M189" i="1" s="1"/>
  <c r="M190" i="1" s="1"/>
  <c r="AN209" i="1"/>
  <c r="AN210" i="1" s="1"/>
  <c r="F196" i="1"/>
  <c r="F86" i="1"/>
  <c r="AJ89" i="1"/>
  <c r="AW89" i="1" s="1"/>
  <c r="AJ93" i="1"/>
  <c r="AQ108" i="1"/>
  <c r="AQ111" i="1" s="1"/>
  <c r="N141" i="1"/>
  <c r="AD138" i="1"/>
  <c r="AD140" i="1" s="1"/>
  <c r="AD141" i="1" s="1"/>
  <c r="AL138" i="1"/>
  <c r="AL140" i="1" s="1"/>
  <c r="AL141" i="1" s="1"/>
  <c r="AT138" i="1"/>
  <c r="AT140" i="1" s="1"/>
  <c r="AT141" i="1" s="1"/>
  <c r="AJ129" i="1"/>
  <c r="AW129" i="1" s="1"/>
  <c r="P135" i="1"/>
  <c r="AU139" i="1"/>
  <c r="AU685" i="1" s="1"/>
  <c r="AU156" i="1"/>
  <c r="V176" i="1"/>
  <c r="R176" i="1"/>
  <c r="R177" i="1" s="1"/>
  <c r="R178" i="1" s="1"/>
  <c r="F183" i="1"/>
  <c r="AV183" i="1" s="1"/>
  <c r="N189" i="1"/>
  <c r="N190" i="1" s="1"/>
  <c r="K207" i="1"/>
  <c r="K209" i="1" s="1"/>
  <c r="K210" i="1" s="1"/>
  <c r="G100" i="1"/>
  <c r="F100" i="1" s="1"/>
  <c r="AV100" i="1" s="1"/>
  <c r="W100" i="1"/>
  <c r="V100" i="1" s="1"/>
  <c r="L108" i="1"/>
  <c r="L111" i="1" s="1"/>
  <c r="AJ108" i="1"/>
  <c r="Q110" i="1"/>
  <c r="Q112" i="1" s="1"/>
  <c r="Q113" i="1" s="1"/>
  <c r="AG110" i="1"/>
  <c r="AG112" i="1" s="1"/>
  <c r="AG113" i="1" s="1"/>
  <c r="G127" i="1"/>
  <c r="O138" i="1"/>
  <c r="O140" i="1" s="1"/>
  <c r="O141" i="1" s="1"/>
  <c r="AE138" i="1"/>
  <c r="AE140" i="1" s="1"/>
  <c r="AE141" i="1" s="1"/>
  <c r="AM138" i="1"/>
  <c r="AU138" i="1"/>
  <c r="AU140" i="1" s="1"/>
  <c r="AU141" i="1" s="1"/>
  <c r="L129" i="1"/>
  <c r="F129" i="1" s="1"/>
  <c r="AV129" i="1" s="1"/>
  <c r="W132" i="1"/>
  <c r="V132" i="1" s="1"/>
  <c r="AF132" i="1"/>
  <c r="AF138" i="1" s="1"/>
  <c r="AF140" i="1" s="1"/>
  <c r="AF141" i="1" s="1"/>
  <c r="F134" i="1"/>
  <c r="G135" i="1"/>
  <c r="AJ135" i="1"/>
  <c r="AW135" i="1" s="1"/>
  <c r="AM139" i="1"/>
  <c r="AM685" i="1" s="1"/>
  <c r="AQ142" i="1"/>
  <c r="AQ683" i="1" s="1"/>
  <c r="AM153" i="1"/>
  <c r="AM155" i="1" s="1"/>
  <c r="AM156" i="1" s="1"/>
  <c r="F147" i="1"/>
  <c r="AV147" i="1" s="1"/>
  <c r="AQ147" i="1"/>
  <c r="AW147" i="1" s="1"/>
  <c r="AX147" i="1" s="1"/>
  <c r="AJ150" i="1"/>
  <c r="AW150" i="1" s="1"/>
  <c r="Q154" i="1"/>
  <c r="P152" i="1"/>
  <c r="P154" i="1" s="1"/>
  <c r="G175" i="1"/>
  <c r="AV159" i="1"/>
  <c r="J177" i="1"/>
  <c r="J178" i="1" s="1"/>
  <c r="AX170" i="1"/>
  <c r="AF176" i="1"/>
  <c r="K187" i="1"/>
  <c r="K189" i="1" s="1"/>
  <c r="K190" i="1" s="1"/>
  <c r="AC187" i="1"/>
  <c r="AC189" i="1" s="1"/>
  <c r="AC190" i="1" s="1"/>
  <c r="F120" i="1"/>
  <c r="H138" i="1"/>
  <c r="H140" i="1" s="1"/>
  <c r="H141" i="1" s="1"/>
  <c r="X138" i="1"/>
  <c r="X140" i="1" s="1"/>
  <c r="X141" i="1" s="1"/>
  <c r="AN138" i="1"/>
  <c r="P133" i="1"/>
  <c r="F133" i="1" s="1"/>
  <c r="AV133" i="1" s="1"/>
  <c r="AQ134" i="1"/>
  <c r="AW134" i="1" s="1"/>
  <c r="L136" i="1"/>
  <c r="AN139" i="1"/>
  <c r="AE153" i="1"/>
  <c r="AE155" i="1" s="1"/>
  <c r="AE156" i="1" s="1"/>
  <c r="AN153" i="1"/>
  <c r="AN155" i="1" s="1"/>
  <c r="AN156" i="1" s="1"/>
  <c r="AJ143" i="1"/>
  <c r="AQ149" i="1"/>
  <c r="AW149" i="1" s="1"/>
  <c r="AX149" i="1" s="1"/>
  <c r="W151" i="1"/>
  <c r="V151" i="1" s="1"/>
  <c r="AV151" i="1" s="1"/>
  <c r="AX151" i="1" s="1"/>
  <c r="G152" i="1"/>
  <c r="AW162" i="1"/>
  <c r="AX162" i="1" s="1"/>
  <c r="AV165" i="1"/>
  <c r="AX165" i="1" s="1"/>
  <c r="AX166" i="1"/>
  <c r="AW171" i="1"/>
  <c r="V179" i="1"/>
  <c r="AV179" i="1" s="1"/>
  <c r="AX179" i="1" s="1"/>
  <c r="U187" i="1"/>
  <c r="U189" i="1" s="1"/>
  <c r="U190" i="1" s="1"/>
  <c r="W185" i="1"/>
  <c r="AD189" i="1"/>
  <c r="AD190" i="1" s="1"/>
  <c r="V200" i="1"/>
  <c r="Q138" i="1"/>
  <c r="Q140" i="1" s="1"/>
  <c r="Q141" i="1" s="1"/>
  <c r="Y138" i="1"/>
  <c r="Y140" i="1" s="1"/>
  <c r="Y141" i="1" s="1"/>
  <c r="AG138" i="1"/>
  <c r="AG140" i="1" s="1"/>
  <c r="AG141" i="1" s="1"/>
  <c r="AO138" i="1"/>
  <c r="AO140" i="1" s="1"/>
  <c r="AO141" i="1" s="1"/>
  <c r="AQ128" i="1"/>
  <c r="AQ138" i="1" s="1"/>
  <c r="AQ140" i="1" s="1"/>
  <c r="AQ141" i="1" s="1"/>
  <c r="P132" i="1"/>
  <c r="AW133" i="1"/>
  <c r="W139" i="1"/>
  <c r="AJ142" i="1"/>
  <c r="AW142" i="1" s="1"/>
  <c r="AX142" i="1" s="1"/>
  <c r="N153" i="1"/>
  <c r="N155" i="1" s="1"/>
  <c r="N156" i="1" s="1"/>
  <c r="X153" i="1"/>
  <c r="X155" i="1" s="1"/>
  <c r="X156" i="1" s="1"/>
  <c r="W143" i="1"/>
  <c r="AF143" i="1"/>
  <c r="P144" i="1"/>
  <c r="F144" i="1" s="1"/>
  <c r="AV144" i="1" s="1"/>
  <c r="AJ144" i="1"/>
  <c r="AW144" i="1" s="1"/>
  <c r="W145" i="1"/>
  <c r="AF145" i="1"/>
  <c r="P146" i="1"/>
  <c r="F146" i="1" s="1"/>
  <c r="AV146" i="1" s="1"/>
  <c r="W146" i="1"/>
  <c r="V146" i="1" s="1"/>
  <c r="AW146" i="1"/>
  <c r="L148" i="1"/>
  <c r="F148" i="1" s="1"/>
  <c r="AV148" i="1" s="1"/>
  <c r="L150" i="1"/>
  <c r="AF160" i="1"/>
  <c r="AO177" i="1"/>
  <c r="AO178" i="1" s="1"/>
  <c r="W164" i="1"/>
  <c r="AF164" i="1"/>
  <c r="AW167" i="1"/>
  <c r="AX167" i="1" s="1"/>
  <c r="V169" i="1"/>
  <c r="AF169" i="1"/>
  <c r="AW172" i="1"/>
  <c r="AX172" i="1" s="1"/>
  <c r="AJ173" i="1"/>
  <c r="AW173" i="1" s="1"/>
  <c r="AX173" i="1" s="1"/>
  <c r="P174" i="1"/>
  <c r="F174" i="1" s="1"/>
  <c r="AV174" i="1" s="1"/>
  <c r="X187" i="1"/>
  <c r="X189" i="1" s="1"/>
  <c r="X190" i="1" s="1"/>
  <c r="W180" i="1"/>
  <c r="AF180" i="1"/>
  <c r="AJ181" i="1"/>
  <c r="AW181" i="1" s="1"/>
  <c r="AX181" i="1" s="1"/>
  <c r="AR139" i="1"/>
  <c r="AR140" i="1" s="1"/>
  <c r="AR141" i="1" s="1"/>
  <c r="AM187" i="1"/>
  <c r="AM189" i="1" s="1"/>
  <c r="AM190" i="1" s="1"/>
  <c r="AU187" i="1"/>
  <c r="AU189" i="1" s="1"/>
  <c r="AU190" i="1" s="1"/>
  <c r="AJ183" i="1"/>
  <c r="AW183" i="1" s="1"/>
  <c r="AX183" i="1" s="1"/>
  <c r="G184" i="1"/>
  <c r="F184" i="1" s="1"/>
  <c r="AQ185" i="1"/>
  <c r="AW185" i="1" s="1"/>
  <c r="P191" i="1"/>
  <c r="F191" i="1" s="1"/>
  <c r="AV191" i="1" s="1"/>
  <c r="AF207" i="1"/>
  <c r="I210" i="1"/>
  <c r="P194" i="1"/>
  <c r="AL207" i="1"/>
  <c r="AL209" i="1" s="1"/>
  <c r="AL210" i="1" s="1"/>
  <c r="G197" i="1"/>
  <c r="F197" i="1" s="1"/>
  <c r="AV197" i="1" s="1"/>
  <c r="L200" i="1"/>
  <c r="AQ208" i="1"/>
  <c r="AW212" i="1"/>
  <c r="AT242" i="1"/>
  <c r="AT243" i="1" s="1"/>
  <c r="AV220" i="1"/>
  <c r="AX224" i="1"/>
  <c r="AQ152" i="1"/>
  <c r="AQ154" i="1" s="1"/>
  <c r="F171" i="1"/>
  <c r="W176" i="1"/>
  <c r="J187" i="1"/>
  <c r="J189" i="1" s="1"/>
  <c r="J190" i="1" s="1"/>
  <c r="R187" i="1"/>
  <c r="R189" i="1" s="1"/>
  <c r="R190" i="1" s="1"/>
  <c r="Z187" i="1"/>
  <c r="Z189" i="1" s="1"/>
  <c r="Z190" i="1" s="1"/>
  <c r="AH187" i="1"/>
  <c r="AH189" i="1" s="1"/>
  <c r="AH190" i="1" s="1"/>
  <c r="AP187" i="1"/>
  <c r="AP189" i="1" s="1"/>
  <c r="AP190" i="1" s="1"/>
  <c r="L194" i="1"/>
  <c r="M207" i="1"/>
  <c r="AE210" i="1"/>
  <c r="AO207" i="1"/>
  <c r="AO209" i="1" s="1"/>
  <c r="AO210" i="1" s="1"/>
  <c r="AJ196" i="1"/>
  <c r="AW196" i="1" s="1"/>
  <c r="AV198" i="1"/>
  <c r="AX198" i="1" s="1"/>
  <c r="F200" i="1"/>
  <c r="AV200" i="1" s="1"/>
  <c r="L205" i="1"/>
  <c r="L208" i="1" s="1"/>
  <c r="M208" i="1"/>
  <c r="W208" i="1"/>
  <c r="V258" i="1"/>
  <c r="L152" i="1"/>
  <c r="L154" i="1" s="1"/>
  <c r="AJ152" i="1"/>
  <c r="F158" i="1"/>
  <c r="AQ175" i="1"/>
  <c r="AQ173" i="1"/>
  <c r="AQ176" i="1" s="1"/>
  <c r="G207" i="1"/>
  <c r="AG210" i="1"/>
  <c r="AP207" i="1"/>
  <c r="AP209" i="1" s="1"/>
  <c r="AP210" i="1" s="1"/>
  <c r="W199" i="1"/>
  <c r="V199" i="1" s="1"/>
  <c r="AW200" i="1"/>
  <c r="AX200" i="1" s="1"/>
  <c r="F202" i="1"/>
  <c r="AV202" i="1" s="1"/>
  <c r="AX202" i="1" s="1"/>
  <c r="AX215" i="1"/>
  <c r="H175" i="1"/>
  <c r="H177" i="1" s="1"/>
  <c r="H178" i="1" s="1"/>
  <c r="AG175" i="1"/>
  <c r="AG177" i="1" s="1"/>
  <c r="AG178" i="1" s="1"/>
  <c r="T187" i="1"/>
  <c r="T189" i="1" s="1"/>
  <c r="T190" i="1" s="1"/>
  <c r="AB187" i="1"/>
  <c r="AB189" i="1" s="1"/>
  <c r="AB190" i="1" s="1"/>
  <c r="AJ180" i="1"/>
  <c r="AR187" i="1"/>
  <c r="AR189" i="1" s="1"/>
  <c r="AR190" i="1" s="1"/>
  <c r="W186" i="1"/>
  <c r="AF186" i="1"/>
  <c r="AF188" i="1" s="1"/>
  <c r="X188" i="1"/>
  <c r="L207" i="1"/>
  <c r="L209" i="1" s="1"/>
  <c r="L210" i="1" s="1"/>
  <c r="AV193" i="1"/>
  <c r="AX193" i="1" s="1"/>
  <c r="O207" i="1"/>
  <c r="O209" i="1" s="1"/>
  <c r="O210" i="1" s="1"/>
  <c r="Y207" i="1"/>
  <c r="Y209" i="1" s="1"/>
  <c r="Y210" i="1" s="1"/>
  <c r="AH207" i="1"/>
  <c r="AH209" i="1" s="1"/>
  <c r="AH210" i="1" s="1"/>
  <c r="W201" i="1"/>
  <c r="V201" i="1" s="1"/>
  <c r="AV201" i="1" s="1"/>
  <c r="V212" i="1"/>
  <c r="AV212" i="1" s="1"/>
  <c r="AX216" i="1"/>
  <c r="AX220" i="1"/>
  <c r="AX275" i="1"/>
  <c r="AW158" i="1"/>
  <c r="P160" i="1"/>
  <c r="P175" i="1" s="1"/>
  <c r="P177" i="1" s="1"/>
  <c r="P178" i="1" s="1"/>
  <c r="L185" i="1"/>
  <c r="F185" i="1" s="1"/>
  <c r="P186" i="1"/>
  <c r="P188" i="1" s="1"/>
  <c r="P189" i="1" s="1"/>
  <c r="P190" i="1" s="1"/>
  <c r="F194" i="1"/>
  <c r="AV194" i="1" s="1"/>
  <c r="Q210" i="1"/>
  <c r="Z207" i="1"/>
  <c r="Z209" i="1" s="1"/>
  <c r="Z210" i="1" s="1"/>
  <c r="AQ194" i="1"/>
  <c r="AQ207" i="1" s="1"/>
  <c r="AQ209" i="1" s="1"/>
  <c r="AQ210" i="1" s="1"/>
  <c r="AS207" i="1"/>
  <c r="AS209" i="1" s="1"/>
  <c r="AS210" i="1" s="1"/>
  <c r="P197" i="1"/>
  <c r="AJ197" i="1"/>
  <c r="AW197" i="1" s="1"/>
  <c r="P199" i="1"/>
  <c r="F199" i="1" s="1"/>
  <c r="AV199" i="1" s="1"/>
  <c r="AQ199" i="1"/>
  <c r="AW199" i="1" s="1"/>
  <c r="AV204" i="1"/>
  <c r="AX204" i="1" s="1"/>
  <c r="G208" i="1"/>
  <c r="AW206" i="1"/>
  <c r="AX206" i="1" s="1"/>
  <c r="F211" i="1"/>
  <c r="AV211" i="1" s="1"/>
  <c r="V240" i="1"/>
  <c r="AI242" i="1"/>
  <c r="AI243" i="1" s="1"/>
  <c r="AX219" i="1"/>
  <c r="F244" i="1"/>
  <c r="W184" i="1"/>
  <c r="V184" i="1" s="1"/>
  <c r="AF185" i="1"/>
  <c r="G186" i="1"/>
  <c r="AQ191" i="1"/>
  <c r="AW191" i="1" s="1"/>
  <c r="W207" i="1"/>
  <c r="V192" i="1"/>
  <c r="H207" i="1"/>
  <c r="H209" i="1" s="1"/>
  <c r="H210" i="1" s="1"/>
  <c r="R207" i="1"/>
  <c r="R209" i="1" s="1"/>
  <c r="R210" i="1" s="1"/>
  <c r="AJ194" i="1"/>
  <c r="AW194" i="1" s="1"/>
  <c r="AX194" i="1" s="1"/>
  <c r="AK207" i="1"/>
  <c r="AT207" i="1"/>
  <c r="AT209" i="1" s="1"/>
  <c r="AT210" i="1" s="1"/>
  <c r="W196" i="1"/>
  <c r="V196" i="1" s="1"/>
  <c r="AQ201" i="1"/>
  <c r="AJ208" i="1"/>
  <c r="AW205" i="1"/>
  <c r="AW211" i="1"/>
  <c r="AX211" i="1" s="1"/>
  <c r="AX218" i="1"/>
  <c r="AV221" i="1"/>
  <c r="AX221" i="1" s="1"/>
  <c r="AX222" i="1"/>
  <c r="AK208" i="1"/>
  <c r="W240" i="1"/>
  <c r="AQ217" i="1"/>
  <c r="AW217" i="1" s="1"/>
  <c r="F227" i="1"/>
  <c r="AV227" i="1" s="1"/>
  <c r="AK241" i="1"/>
  <c r="AK242" i="1" s="1"/>
  <c r="AK243" i="1" s="1"/>
  <c r="AS241" i="1"/>
  <c r="AS242" i="1" s="1"/>
  <c r="AS243" i="1" s="1"/>
  <c r="AW233" i="1"/>
  <c r="AX233" i="1" s="1"/>
  <c r="G235" i="1"/>
  <c r="F235" i="1" s="1"/>
  <c r="H241" i="1"/>
  <c r="I256" i="1"/>
  <c r="R256" i="1"/>
  <c r="AA255" i="1"/>
  <c r="AA256" i="1" s="1"/>
  <c r="AJ246" i="1"/>
  <c r="V248" i="1"/>
  <c r="J296" i="1"/>
  <c r="AL293" i="1"/>
  <c r="AL295" i="1" s="1"/>
  <c r="AL296" i="1" s="1"/>
  <c r="AJ260" i="1"/>
  <c r="AU293" i="1"/>
  <c r="AU295" i="1" s="1"/>
  <c r="AU296" i="1" s="1"/>
  <c r="F262" i="1"/>
  <c r="AV262" i="1" s="1"/>
  <c r="AX262" i="1" s="1"/>
  <c r="AX263" i="1"/>
  <c r="AX264" i="1"/>
  <c r="AX266" i="1"/>
  <c r="AJ270" i="1"/>
  <c r="AW270" i="1" s="1"/>
  <c r="W272" i="1"/>
  <c r="V272" i="1" s="1"/>
  <c r="F273" i="1"/>
  <c r="AV273" i="1" s="1"/>
  <c r="AX273" i="1" s="1"/>
  <c r="V279" i="1"/>
  <c r="AJ282" i="1"/>
  <c r="AS293" i="1"/>
  <c r="AS295" i="1" s="1"/>
  <c r="AS296" i="1" s="1"/>
  <c r="AJ297" i="1"/>
  <c r="AK306" i="1"/>
  <c r="I346" i="1"/>
  <c r="I348" i="1" s="1"/>
  <c r="I349" i="1" s="1"/>
  <c r="AA346" i="1"/>
  <c r="AA348" i="1" s="1"/>
  <c r="AA349" i="1" s="1"/>
  <c r="AI348" i="1"/>
  <c r="AI349" i="1" s="1"/>
  <c r="S207" i="1"/>
  <c r="S209" i="1" s="1"/>
  <c r="S210" i="1" s="1"/>
  <c r="AI207" i="1"/>
  <c r="AI209" i="1" s="1"/>
  <c r="AI210" i="1" s="1"/>
  <c r="AX227" i="1"/>
  <c r="AW235" i="1"/>
  <c r="AX237" i="1"/>
  <c r="AX271" i="1"/>
  <c r="AR303" i="1"/>
  <c r="AR305" i="1" s="1"/>
  <c r="AR306" i="1" s="1"/>
  <c r="AQ300" i="1"/>
  <c r="AX318" i="1"/>
  <c r="G347" i="1"/>
  <c r="M469" i="1"/>
  <c r="M471" i="1" s="1"/>
  <c r="M472" i="1" s="1"/>
  <c r="L464" i="1"/>
  <c r="F464" i="1" s="1"/>
  <c r="AV464" i="1" s="1"/>
  <c r="P205" i="1"/>
  <c r="P208" i="1" s="1"/>
  <c r="AF205" i="1"/>
  <c r="AF208" i="1" s="1"/>
  <c r="AU208" i="1"/>
  <c r="AU209" i="1" s="1"/>
  <c r="AU210" i="1" s="1"/>
  <c r="AJ240" i="1"/>
  <c r="U241" i="1"/>
  <c r="U242" i="1" s="1"/>
  <c r="U243" i="1" s="1"/>
  <c r="H240" i="1"/>
  <c r="X240" i="1"/>
  <c r="X242" i="1" s="1"/>
  <c r="X243" i="1" s="1"/>
  <c r="K253" i="1"/>
  <c r="K255" i="1" s="1"/>
  <c r="K256" i="1" s="1"/>
  <c r="AC253" i="1"/>
  <c r="AC255" i="1" s="1"/>
  <c r="AC256" i="1" s="1"/>
  <c r="W254" i="1"/>
  <c r="V249" i="1"/>
  <c r="V254" i="1" s="1"/>
  <c r="AJ250" i="1"/>
  <c r="M293" i="1"/>
  <c r="M295" i="1" s="1"/>
  <c r="M296" i="1" s="1"/>
  <c r="AN293" i="1"/>
  <c r="AN295" i="1" s="1"/>
  <c r="AN296" i="1" s="1"/>
  <c r="V269" i="1"/>
  <c r="AX277" i="1"/>
  <c r="L280" i="1"/>
  <c r="F280" i="1" s="1"/>
  <c r="AV280" i="1" s="1"/>
  <c r="L282" i="1"/>
  <c r="R296" i="1"/>
  <c r="AA303" i="1"/>
  <c r="AA305" i="1" s="1"/>
  <c r="AA306" i="1" s="1"/>
  <c r="W300" i="1"/>
  <c r="AW300" i="1"/>
  <c r="L186" i="1"/>
  <c r="L188" i="1" s="1"/>
  <c r="AJ186" i="1"/>
  <c r="AN208" i="1"/>
  <c r="T256" i="1"/>
  <c r="G293" i="1"/>
  <c r="G295" i="1" s="1"/>
  <c r="G296" i="1" s="1"/>
  <c r="N293" i="1"/>
  <c r="N295" i="1" s="1"/>
  <c r="N296" i="1" s="1"/>
  <c r="L260" i="1"/>
  <c r="F260" i="1" s="1"/>
  <c r="AE293" i="1"/>
  <c r="AE295" i="1" s="1"/>
  <c r="AE296" i="1" s="1"/>
  <c r="F272" i="1"/>
  <c r="AV272" i="1" s="1"/>
  <c r="AV274" i="1"/>
  <c r="AX274" i="1" s="1"/>
  <c r="W280" i="1"/>
  <c r="V280" i="1" s="1"/>
  <c r="AX288" i="1"/>
  <c r="F314" i="1"/>
  <c r="AV314" i="1" s="1"/>
  <c r="F192" i="1"/>
  <c r="G240" i="1"/>
  <c r="AF231" i="1"/>
  <c r="AF241" i="1" s="1"/>
  <c r="AF244" i="1"/>
  <c r="V244" i="1" s="1"/>
  <c r="W246" i="1"/>
  <c r="AJ254" i="1"/>
  <c r="AW249" i="1"/>
  <c r="L250" i="1"/>
  <c r="L254" i="1" s="1"/>
  <c r="L255" i="1" s="1"/>
  <c r="L256" i="1" s="1"/>
  <c r="AD255" i="1"/>
  <c r="AD256" i="1" s="1"/>
  <c r="O293" i="1"/>
  <c r="O295" i="1" s="1"/>
  <c r="O296" i="1" s="1"/>
  <c r="X293" i="1"/>
  <c r="X295" i="1" s="1"/>
  <c r="X296" i="1" s="1"/>
  <c r="AG293" i="1"/>
  <c r="AG295" i="1" s="1"/>
  <c r="AG296" i="1" s="1"/>
  <c r="AP296" i="1"/>
  <c r="AJ261" i="1"/>
  <c r="AW261" i="1" s="1"/>
  <c r="V275" i="1"/>
  <c r="AW281" i="1"/>
  <c r="AX281" i="1" s="1"/>
  <c r="AX289" i="1"/>
  <c r="AX290" i="1"/>
  <c r="AU306" i="1"/>
  <c r="L240" i="1"/>
  <c r="L242" i="1" s="1"/>
  <c r="L243" i="1" s="1"/>
  <c r="P217" i="1"/>
  <c r="P240" i="1" s="1"/>
  <c r="P242" i="1" s="1"/>
  <c r="P243" i="1" s="1"/>
  <c r="W231" i="1"/>
  <c r="AP241" i="1"/>
  <c r="AX232" i="1"/>
  <c r="W235" i="1"/>
  <c r="V235" i="1" s="1"/>
  <c r="AW236" i="1"/>
  <c r="AG241" i="1"/>
  <c r="AG242" i="1" s="1"/>
  <c r="AG243" i="1" s="1"/>
  <c r="X253" i="1"/>
  <c r="X255" i="1" s="1"/>
  <c r="X256" i="1" s="1"/>
  <c r="AF246" i="1"/>
  <c r="AF253" i="1" s="1"/>
  <c r="AF255" i="1" s="1"/>
  <c r="AF256" i="1" s="1"/>
  <c r="AG253" i="1"/>
  <c r="AG255" i="1" s="1"/>
  <c r="AG256" i="1" s="1"/>
  <c r="P293" i="1"/>
  <c r="P295" i="1" s="1"/>
  <c r="AV259" i="1"/>
  <c r="AX259" i="1" s="1"/>
  <c r="Y293" i="1"/>
  <c r="Y295" i="1" s="1"/>
  <c r="Y296" i="1" s="1"/>
  <c r="AH296" i="1"/>
  <c r="AQ260" i="1"/>
  <c r="AQ293" i="1" s="1"/>
  <c r="AQ295" i="1" s="1"/>
  <c r="AQ296" i="1" s="1"/>
  <c r="AV268" i="1"/>
  <c r="AX268" i="1" s="1"/>
  <c r="W270" i="1"/>
  <c r="V270" i="1" s="1"/>
  <c r="AV270" i="1" s="1"/>
  <c r="AJ272" i="1"/>
  <c r="AW272" i="1" s="1"/>
  <c r="F282" i="1"/>
  <c r="AV282" i="1" s="1"/>
  <c r="AJ283" i="1"/>
  <c r="AW283" i="1" s="1"/>
  <c r="AX283" i="1" s="1"/>
  <c r="AX284" i="1"/>
  <c r="AX292" i="1"/>
  <c r="AI296" i="1"/>
  <c r="V298" i="1"/>
  <c r="AW385" i="1"/>
  <c r="P228" i="1"/>
  <c r="F228" i="1" s="1"/>
  <c r="AV228" i="1" s="1"/>
  <c r="P231" i="1"/>
  <c r="P241" i="1" s="1"/>
  <c r="AQ231" i="1"/>
  <c r="AQ241" i="1" s="1"/>
  <c r="AF240" i="1"/>
  <c r="AF242" i="1" s="1"/>
  <c r="AF243" i="1" s="1"/>
  <c r="P244" i="1"/>
  <c r="AQ244" i="1"/>
  <c r="AW244" i="1" s="1"/>
  <c r="G246" i="1"/>
  <c r="Y256" i="1"/>
  <c r="AH255" i="1"/>
  <c r="AH256" i="1" s="1"/>
  <c r="AP256" i="1"/>
  <c r="G247" i="1"/>
  <c r="F247" i="1" s="1"/>
  <c r="AV247" i="1" s="1"/>
  <c r="AX247" i="1" s="1"/>
  <c r="F251" i="1"/>
  <c r="AV251" i="1" s="1"/>
  <c r="AX251" i="1" s="1"/>
  <c r="AL255" i="1"/>
  <c r="AL256" i="1" s="1"/>
  <c r="AJ257" i="1"/>
  <c r="AW257" i="1" s="1"/>
  <c r="L261" i="1"/>
  <c r="F261" i="1" s="1"/>
  <c r="AV261" i="1" s="1"/>
  <c r="AJ265" i="1"/>
  <c r="AW265" i="1" s="1"/>
  <c r="AX265" i="1" s="1"/>
  <c r="P275" i="1"/>
  <c r="AJ280" i="1"/>
  <c r="AW280" i="1" s="1"/>
  <c r="W294" i="1"/>
  <c r="V287" i="1"/>
  <c r="V294" i="1" s="1"/>
  <c r="K303" i="1"/>
  <c r="K305" i="1" s="1"/>
  <c r="K306" i="1" s="1"/>
  <c r="G300" i="1"/>
  <c r="U306" i="1"/>
  <c r="AX301" i="1"/>
  <c r="AP346" i="1"/>
  <c r="J240" i="1"/>
  <c r="J242" i="1" s="1"/>
  <c r="J243" i="1" s="1"/>
  <c r="R240" i="1"/>
  <c r="Z240" i="1"/>
  <c r="Z242" i="1" s="1"/>
  <c r="Z243" i="1" s="1"/>
  <c r="AH240" i="1"/>
  <c r="AH242" i="1" s="1"/>
  <c r="AH243" i="1" s="1"/>
  <c r="AP240" i="1"/>
  <c r="AP242" i="1" s="1"/>
  <c r="AP243" i="1" s="1"/>
  <c r="AQ228" i="1"/>
  <c r="AW228" i="1" s="1"/>
  <c r="AX229" i="1"/>
  <c r="G231" i="1"/>
  <c r="R241" i="1"/>
  <c r="AJ231" i="1"/>
  <c r="AV236" i="1"/>
  <c r="P246" i="1"/>
  <c r="P253" i="1" s="1"/>
  <c r="P255" i="1" s="1"/>
  <c r="P256" i="1" s="1"/>
  <c r="Q253" i="1"/>
  <c r="Q255" i="1" s="1"/>
  <c r="Q256" i="1" s="1"/>
  <c r="Z256" i="1"/>
  <c r="AI255" i="1"/>
  <c r="AI256" i="1" s="1"/>
  <c r="AR253" i="1"/>
  <c r="AR255" i="1" s="1"/>
  <c r="AR256" i="1" s="1"/>
  <c r="AQ246" i="1"/>
  <c r="AQ253" i="1" s="1"/>
  <c r="AV248" i="1"/>
  <c r="AX248" i="1" s="1"/>
  <c r="G250" i="1"/>
  <c r="AV252" i="1"/>
  <c r="AX252" i="1" s="1"/>
  <c r="G257" i="1"/>
  <c r="P257" i="1"/>
  <c r="AD293" i="1"/>
  <c r="AD295" i="1" s="1"/>
  <c r="AD296" i="1" s="1"/>
  <c r="S296" i="1"/>
  <c r="F269" i="1"/>
  <c r="AV269" i="1" s="1"/>
  <c r="AX269" i="1" s="1"/>
  <c r="F275" i="1"/>
  <c r="AV275" i="1" s="1"/>
  <c r="AX276" i="1"/>
  <c r="AV279" i="1"/>
  <c r="AX279" i="1" s="1"/>
  <c r="P280" i="1"/>
  <c r="AQ282" i="1"/>
  <c r="AX285" i="1"/>
  <c r="AR293" i="1"/>
  <c r="AR295" i="1" s="1"/>
  <c r="AR296" i="1" s="1"/>
  <c r="AC306" i="1"/>
  <c r="G309" i="1"/>
  <c r="F309" i="1" s="1"/>
  <c r="H346" i="1"/>
  <c r="H348" i="1" s="1"/>
  <c r="H349" i="1" s="1"/>
  <c r="Z348" i="1"/>
  <c r="Z349" i="1" s="1"/>
  <c r="AR346" i="1"/>
  <c r="AR348" i="1" s="1"/>
  <c r="AR349" i="1" s="1"/>
  <c r="AQ309" i="1"/>
  <c r="AQ346" i="1" s="1"/>
  <c r="AQ348" i="1" s="1"/>
  <c r="AQ349" i="1" s="1"/>
  <c r="AW319" i="1"/>
  <c r="AX329" i="1"/>
  <c r="AW311" i="1"/>
  <c r="AX311" i="1" s="1"/>
  <c r="L313" i="1"/>
  <c r="AX314" i="1"/>
  <c r="W319" i="1"/>
  <c r="V319" i="1" s="1"/>
  <c r="AX328" i="1"/>
  <c r="AX342" i="1"/>
  <c r="AX343" i="1"/>
  <c r="P344" i="1"/>
  <c r="F344" i="1" s="1"/>
  <c r="AV344" i="1" s="1"/>
  <c r="AX344" i="1" s="1"/>
  <c r="AX352" i="1"/>
  <c r="X384" i="1"/>
  <c r="X386" i="1" s="1"/>
  <c r="X387" i="1" s="1"/>
  <c r="W370" i="1"/>
  <c r="AV543" i="1"/>
  <c r="F258" i="1"/>
  <c r="AF260" i="1"/>
  <c r="V260" i="1" s="1"/>
  <c r="AW287" i="1"/>
  <c r="F290" i="1"/>
  <c r="AV290" i="1" s="1"/>
  <c r="AJ303" i="1"/>
  <c r="AJ305" i="1" s="1"/>
  <c r="AJ306" i="1" s="1"/>
  <c r="L300" i="1"/>
  <c r="J346" i="1"/>
  <c r="J348" i="1" s="1"/>
  <c r="J349" i="1" s="1"/>
  <c r="AB346" i="1"/>
  <c r="AB348" i="1" s="1"/>
  <c r="AB349" i="1" s="1"/>
  <c r="AJ309" i="1"/>
  <c r="AS349" i="1"/>
  <c r="AV316" i="1"/>
  <c r="AX316" i="1" s="1"/>
  <c r="R347" i="1"/>
  <c r="R348" i="1" s="1"/>
  <c r="R349" i="1" s="1"/>
  <c r="F383" i="1"/>
  <c r="G385" i="1"/>
  <c r="N404" i="1"/>
  <c r="N405" i="1" s="1"/>
  <c r="Y402" i="1"/>
  <c r="Y404" i="1" s="1"/>
  <c r="Y405" i="1" s="1"/>
  <c r="W389" i="1"/>
  <c r="AQ303" i="1"/>
  <c r="AQ305" i="1" s="1"/>
  <c r="AE306" i="1"/>
  <c r="S346" i="1"/>
  <c r="S348" i="1" s="1"/>
  <c r="S349" i="1" s="1"/>
  <c r="AC346" i="1"/>
  <c r="AC348" i="1" s="1"/>
  <c r="AC349" i="1" s="1"/>
  <c r="AK346" i="1"/>
  <c r="AV312" i="1"/>
  <c r="AX312" i="1" s="1"/>
  <c r="V326" i="1"/>
  <c r="L336" i="1"/>
  <c r="F336" i="1" s="1"/>
  <c r="AV336" i="1" s="1"/>
  <c r="AU347" i="1"/>
  <c r="AU348" i="1" s="1"/>
  <c r="AU349" i="1" s="1"/>
  <c r="AQ337" i="1"/>
  <c r="AQ347" i="1" s="1"/>
  <c r="AX338" i="1"/>
  <c r="AX339" i="1"/>
  <c r="L341" i="1"/>
  <c r="M347" i="1"/>
  <c r="W341" i="1"/>
  <c r="V341" i="1" s="1"/>
  <c r="W365" i="1"/>
  <c r="W367" i="1" s="1"/>
  <c r="W368" i="1" s="1"/>
  <c r="V351" i="1"/>
  <c r="V365" i="1" s="1"/>
  <c r="AV358" i="1"/>
  <c r="AV359" i="1"/>
  <c r="AQ384" i="1"/>
  <c r="AQ386" i="1" s="1"/>
  <c r="AQ387" i="1" s="1"/>
  <c r="AQ250" i="1"/>
  <c r="AQ254" i="1" s="1"/>
  <c r="M254" i="1"/>
  <c r="M255" i="1" s="1"/>
  <c r="M256" i="1" s="1"/>
  <c r="AK254" i="1"/>
  <c r="AK255" i="1" s="1"/>
  <c r="AK256" i="1" s="1"/>
  <c r="U293" i="1"/>
  <c r="U295" i="1" s="1"/>
  <c r="U296" i="1" s="1"/>
  <c r="AJ294" i="1"/>
  <c r="F298" i="1"/>
  <c r="G303" i="1"/>
  <c r="G305" i="1" s="1"/>
  <c r="G306" i="1" s="1"/>
  <c r="AN306" i="1"/>
  <c r="W301" i="1"/>
  <c r="V301" i="1" s="1"/>
  <c r="F307" i="1"/>
  <c r="AV307" i="1" s="1"/>
  <c r="AX307" i="1" s="1"/>
  <c r="T346" i="1"/>
  <c r="T348" i="1" s="1"/>
  <c r="T349" i="1" s="1"/>
  <c r="W310" i="1"/>
  <c r="V310" i="1" s="1"/>
  <c r="AV310" i="1" s="1"/>
  <c r="AX310" i="1" s="1"/>
  <c r="L314" i="1"/>
  <c r="F319" i="1"/>
  <c r="AV319" i="1" s="1"/>
  <c r="P322" i="1"/>
  <c r="AX322" i="1"/>
  <c r="F325" i="1"/>
  <c r="AV325" i="1" s="1"/>
  <c r="AX325" i="1" s="1"/>
  <c r="AW326" i="1"/>
  <c r="AX326" i="1" s="1"/>
  <c r="AW332" i="1"/>
  <c r="P335" i="1"/>
  <c r="AW335" i="1"/>
  <c r="AV339" i="1"/>
  <c r="AX340" i="1"/>
  <c r="AW345" i="1"/>
  <c r="AW366" i="1"/>
  <c r="AL368" i="1"/>
  <c r="AJ366" i="1"/>
  <c r="V393" i="1"/>
  <c r="L303" i="1"/>
  <c r="L305" i="1" s="1"/>
  <c r="L306" i="1" s="1"/>
  <c r="X303" i="1"/>
  <c r="X305" i="1" s="1"/>
  <c r="X306" i="1" s="1"/>
  <c r="AF300" i="1"/>
  <c r="AF303" i="1" s="1"/>
  <c r="AF305" i="1" s="1"/>
  <c r="AF306" i="1" s="1"/>
  <c r="I306" i="1"/>
  <c r="AW308" i="1"/>
  <c r="M346" i="1"/>
  <c r="M348" i="1" s="1"/>
  <c r="M349" i="1" s="1"/>
  <c r="AE346" i="1"/>
  <c r="AE348" i="1" s="1"/>
  <c r="AE349" i="1" s="1"/>
  <c r="AM346" i="1"/>
  <c r="AM348" i="1" s="1"/>
  <c r="AM349" i="1" s="1"/>
  <c r="G313" i="1"/>
  <c r="F313" i="1" s="1"/>
  <c r="AV313" i="1" s="1"/>
  <c r="AJ313" i="1"/>
  <c r="AW313" i="1" s="1"/>
  <c r="AX313" i="1" s="1"/>
  <c r="L317" i="1"/>
  <c r="F317" i="1" s="1"/>
  <c r="AV317" i="1" s="1"/>
  <c r="AX317" i="1" s="1"/>
  <c r="F318" i="1"/>
  <c r="AV318" i="1" s="1"/>
  <c r="AX320" i="1"/>
  <c r="W321" i="1"/>
  <c r="V321" i="1" s="1"/>
  <c r="AV321" i="1" s="1"/>
  <c r="AX321" i="1" s="1"/>
  <c r="F322" i="1"/>
  <c r="AV322" i="1" s="1"/>
  <c r="AV334" i="1"/>
  <c r="AX334" i="1" s="1"/>
  <c r="F335" i="1"/>
  <c r="AV335" i="1" s="1"/>
  <c r="K347" i="1"/>
  <c r="K348" i="1" s="1"/>
  <c r="K349" i="1" s="1"/>
  <c r="V344" i="1"/>
  <c r="AF344" i="1"/>
  <c r="AJ350" i="1"/>
  <c r="AW350" i="1" s="1"/>
  <c r="AF365" i="1"/>
  <c r="F286" i="1"/>
  <c r="AV286" i="1" s="1"/>
  <c r="AX286" i="1" s="1"/>
  <c r="P300" i="1"/>
  <c r="P303" i="1" s="1"/>
  <c r="P305" i="1" s="1"/>
  <c r="P306" i="1" s="1"/>
  <c r="F301" i="1"/>
  <c r="AV301" i="1" s="1"/>
  <c r="G346" i="1"/>
  <c r="G348" i="1" s="1"/>
  <c r="G349" i="1" s="1"/>
  <c r="W309" i="1"/>
  <c r="V309" i="1" s="1"/>
  <c r="V346" i="1" s="1"/>
  <c r="X346" i="1"/>
  <c r="X348" i="1" s="1"/>
  <c r="X349" i="1" s="1"/>
  <c r="AX323" i="1"/>
  <c r="F332" i="1"/>
  <c r="F333" i="1"/>
  <c r="AV333" i="1" s="1"/>
  <c r="L337" i="1"/>
  <c r="L347" i="1" s="1"/>
  <c r="W347" i="1"/>
  <c r="AJ341" i="1"/>
  <c r="AW341" i="1" s="1"/>
  <c r="AK347" i="1"/>
  <c r="F345" i="1"/>
  <c r="F391" i="1"/>
  <c r="AV391" i="1" s="1"/>
  <c r="AV393" i="1"/>
  <c r="H438" i="1"/>
  <c r="H440" i="1" s="1"/>
  <c r="H441" i="1" s="1"/>
  <c r="G433" i="1"/>
  <c r="AQ297" i="1"/>
  <c r="F304" i="1"/>
  <c r="AV302" i="1"/>
  <c r="AV304" i="1" s="1"/>
  <c r="O306" i="1"/>
  <c r="L346" i="1"/>
  <c r="L348" i="1" s="1"/>
  <c r="L349" i="1" s="1"/>
  <c r="O346" i="1"/>
  <c r="O348" i="1" s="1"/>
  <c r="O349" i="1" s="1"/>
  <c r="Y346" i="1"/>
  <c r="Y348" i="1" s="1"/>
  <c r="Y349" i="1" s="1"/>
  <c r="AG346" i="1"/>
  <c r="AG348" i="1" s="1"/>
  <c r="AG349" i="1" s="1"/>
  <c r="AO346" i="1"/>
  <c r="AO348" i="1" s="1"/>
  <c r="AO349" i="1" s="1"/>
  <c r="W315" i="1"/>
  <c r="V315" i="1" s="1"/>
  <c r="AV315" i="1" s="1"/>
  <c r="AX315" i="1" s="1"/>
  <c r="F326" i="1"/>
  <c r="AV326" i="1" s="1"/>
  <c r="AV327" i="1"/>
  <c r="AX327" i="1" s="1"/>
  <c r="AF332" i="1"/>
  <c r="V332" i="1" s="1"/>
  <c r="AW333" i="1"/>
  <c r="AX333" i="1" s="1"/>
  <c r="AJ336" i="1"/>
  <c r="AW336" i="1" s="1"/>
  <c r="AP347" i="1"/>
  <c r="F341" i="1"/>
  <c r="AV341" i="1" s="1"/>
  <c r="AF345" i="1"/>
  <c r="V345" i="1" s="1"/>
  <c r="P337" i="1"/>
  <c r="P347" i="1" s="1"/>
  <c r="AF337" i="1"/>
  <c r="AF347" i="1" s="1"/>
  <c r="AX354" i="1"/>
  <c r="AX359" i="1"/>
  <c r="G370" i="1"/>
  <c r="P384" i="1"/>
  <c r="P386" i="1" s="1"/>
  <c r="P387" i="1" s="1"/>
  <c r="F376" i="1"/>
  <c r="AX379" i="1"/>
  <c r="AX388" i="1"/>
  <c r="AI402" i="1"/>
  <c r="AI404" i="1" s="1"/>
  <c r="AI405" i="1" s="1"/>
  <c r="G390" i="1"/>
  <c r="AW390" i="1"/>
  <c r="AW393" i="1"/>
  <c r="F395" i="1"/>
  <c r="AV395" i="1" s="1"/>
  <c r="AX395" i="1" s="1"/>
  <c r="F406" i="1"/>
  <c r="Q417" i="1"/>
  <c r="Q419" i="1" s="1"/>
  <c r="Q420" i="1" s="1"/>
  <c r="P407" i="1"/>
  <c r="P417" i="1" s="1"/>
  <c r="P419" i="1" s="1"/>
  <c r="P420" i="1" s="1"/>
  <c r="AN461" i="1"/>
  <c r="P308" i="1"/>
  <c r="P346" i="1" s="1"/>
  <c r="AJ365" i="1"/>
  <c r="AJ367" i="1" s="1"/>
  <c r="AJ368" i="1" s="1"/>
  <c r="U368" i="1"/>
  <c r="S367" i="1"/>
  <c r="S368" i="1" s="1"/>
  <c r="AC368" i="1"/>
  <c r="N368" i="1"/>
  <c r="Q384" i="1"/>
  <c r="Q386" i="1" s="1"/>
  <c r="Q387" i="1" s="1"/>
  <c r="H402" i="1"/>
  <c r="H404" i="1" s="1"/>
  <c r="H405" i="1" s="1"/>
  <c r="Q402" i="1"/>
  <c r="Q404" i="1" s="1"/>
  <c r="Q405" i="1" s="1"/>
  <c r="P389" i="1"/>
  <c r="AA402" i="1"/>
  <c r="AA404" i="1" s="1"/>
  <c r="AA405" i="1" s="1"/>
  <c r="AK402" i="1"/>
  <c r="AK404" i="1" s="1"/>
  <c r="AK405" i="1" s="1"/>
  <c r="P390" i="1"/>
  <c r="AQ392" i="1"/>
  <c r="AW392" i="1" s="1"/>
  <c r="AX392" i="1" s="1"/>
  <c r="W396" i="1"/>
  <c r="V396" i="1" s="1"/>
  <c r="AF396" i="1"/>
  <c r="G397" i="1"/>
  <c r="F397" i="1" s="1"/>
  <c r="V398" i="1"/>
  <c r="F399" i="1"/>
  <c r="L401" i="1"/>
  <c r="H419" i="1"/>
  <c r="H420" i="1" s="1"/>
  <c r="I458" i="1"/>
  <c r="R459" i="1"/>
  <c r="P454" i="1"/>
  <c r="AW454" i="1"/>
  <c r="AF350" i="1"/>
  <c r="V350" i="1" s="1"/>
  <c r="AW355" i="1"/>
  <c r="AX355" i="1" s="1"/>
  <c r="K367" i="1"/>
  <c r="K368" i="1" s="1"/>
  <c r="L366" i="1"/>
  <c r="I384" i="1"/>
  <c r="I386" i="1" s="1"/>
  <c r="I387" i="1" s="1"/>
  <c r="F371" i="1"/>
  <c r="AV371" i="1" s="1"/>
  <c r="AX371" i="1" s="1"/>
  <c r="F380" i="1"/>
  <c r="AV380" i="1" s="1"/>
  <c r="AX380" i="1" s="1"/>
  <c r="I402" i="1"/>
  <c r="I404" i="1" s="1"/>
  <c r="I405" i="1" s="1"/>
  <c r="G389" i="1"/>
  <c r="AB402" i="1"/>
  <c r="AB404" i="1" s="1"/>
  <c r="AB405" i="1" s="1"/>
  <c r="AT402" i="1"/>
  <c r="AT404" i="1" s="1"/>
  <c r="AT405" i="1" s="1"/>
  <c r="F409" i="1"/>
  <c r="AV409" i="1" s="1"/>
  <c r="AW414" i="1"/>
  <c r="P350" i="1"/>
  <c r="F350" i="1" s="1"/>
  <c r="AV350" i="1" s="1"/>
  <c r="AV351" i="1"/>
  <c r="AX364" i="1"/>
  <c r="AJ370" i="1"/>
  <c r="AC404" i="1"/>
  <c r="AC405" i="1" s="1"/>
  <c r="AM402" i="1"/>
  <c r="V406" i="1"/>
  <c r="T441" i="1"/>
  <c r="AV443" i="1"/>
  <c r="AW443" i="1"/>
  <c r="G365" i="1"/>
  <c r="G367" i="1" s="1"/>
  <c r="G368" i="1" s="1"/>
  <c r="AW351" i="1"/>
  <c r="V363" i="1"/>
  <c r="V366" i="1" s="1"/>
  <c r="F364" i="1"/>
  <c r="AV364" i="1" s="1"/>
  <c r="AW369" i="1"/>
  <c r="AX369" i="1" s="1"/>
  <c r="V373" i="1"/>
  <c r="AV373" i="1" s="1"/>
  <c r="AF376" i="1"/>
  <c r="AF384" i="1" s="1"/>
  <c r="AF386" i="1" s="1"/>
  <c r="AF387" i="1" s="1"/>
  <c r="AW382" i="1"/>
  <c r="K402" i="1"/>
  <c r="K404" i="1" s="1"/>
  <c r="K405" i="1" s="1"/>
  <c r="T402" i="1"/>
  <c r="T404" i="1" s="1"/>
  <c r="T405" i="1" s="1"/>
  <c r="AD402" i="1"/>
  <c r="AD404" i="1" s="1"/>
  <c r="AD405" i="1" s="1"/>
  <c r="AN402" i="1"/>
  <c r="AN404" i="1" s="1"/>
  <c r="AN405" i="1" s="1"/>
  <c r="W391" i="1"/>
  <c r="V391" i="1" s="1"/>
  <c r="P396" i="1"/>
  <c r="AF397" i="1"/>
  <c r="G398" i="1"/>
  <c r="AW398" i="1"/>
  <c r="AM403" i="1"/>
  <c r="F401" i="1"/>
  <c r="AV401" i="1" s="1"/>
  <c r="K420" i="1"/>
  <c r="AX413" i="1"/>
  <c r="AV425" i="1"/>
  <c r="AX425" i="1" s="1"/>
  <c r="F428" i="1"/>
  <c r="AV426" i="1"/>
  <c r="AV428" i="1" s="1"/>
  <c r="AW428" i="1"/>
  <c r="L365" i="1"/>
  <c r="L367" i="1" s="1"/>
  <c r="L368" i="1" s="1"/>
  <c r="AW360" i="1"/>
  <c r="AX360" i="1" s="1"/>
  <c r="L370" i="1"/>
  <c r="L384" i="1" s="1"/>
  <c r="L386" i="1" s="1"/>
  <c r="L387" i="1" s="1"/>
  <c r="M384" i="1"/>
  <c r="M386" i="1" s="1"/>
  <c r="M387" i="1" s="1"/>
  <c r="W376" i="1"/>
  <c r="V376" i="1" s="1"/>
  <c r="AW378" i="1"/>
  <c r="AX378" i="1" s="1"/>
  <c r="AV381" i="1"/>
  <c r="AX381" i="1" s="1"/>
  <c r="L402" i="1"/>
  <c r="U402" i="1"/>
  <c r="U404" i="1" s="1"/>
  <c r="U405" i="1" s="1"/>
  <c r="AE402" i="1"/>
  <c r="AO402" i="1"/>
  <c r="AO404" i="1" s="1"/>
  <c r="AO405" i="1" s="1"/>
  <c r="AJ389" i="1"/>
  <c r="W390" i="1"/>
  <c r="V390" i="1" s="1"/>
  <c r="AQ391" i="1"/>
  <c r="AQ402" i="1" s="1"/>
  <c r="AQ404" i="1" s="1"/>
  <c r="AQ405" i="1" s="1"/>
  <c r="G396" i="1"/>
  <c r="F396" i="1" s="1"/>
  <c r="AV396" i="1" s="1"/>
  <c r="AJ396" i="1"/>
  <c r="AW396" i="1" s="1"/>
  <c r="W397" i="1"/>
  <c r="V397" i="1" s="1"/>
  <c r="P398" i="1"/>
  <c r="W399" i="1"/>
  <c r="V399" i="1" s="1"/>
  <c r="AJ401" i="1"/>
  <c r="AW401" i="1" s="1"/>
  <c r="AF407" i="1"/>
  <c r="AF417" i="1" s="1"/>
  <c r="F352" i="1"/>
  <c r="AV352" i="1" s="1"/>
  <c r="AX358" i="1"/>
  <c r="AF366" i="1"/>
  <c r="AA367" i="1"/>
  <c r="AA368" i="1" s="1"/>
  <c r="N386" i="1"/>
  <c r="N387" i="1" s="1"/>
  <c r="AE386" i="1"/>
  <c r="AE387" i="1" s="1"/>
  <c r="AV372" i="1"/>
  <c r="AX372" i="1" s="1"/>
  <c r="AW373" i="1"/>
  <c r="AV377" i="1"/>
  <c r="AX377" i="1" s="1"/>
  <c r="AV382" i="1"/>
  <c r="M402" i="1"/>
  <c r="M404" i="1" s="1"/>
  <c r="M405" i="1" s="1"/>
  <c r="X404" i="1"/>
  <c r="X405" i="1" s="1"/>
  <c r="AG402" i="1"/>
  <c r="AG404" i="1" s="1"/>
  <c r="AG405" i="1" s="1"/>
  <c r="AF389" i="1"/>
  <c r="AF402" i="1" s="1"/>
  <c r="AF390" i="1"/>
  <c r="P391" i="1"/>
  <c r="AJ394" i="1"/>
  <c r="AW394" i="1" s="1"/>
  <c r="AX394" i="1" s="1"/>
  <c r="L400" i="1"/>
  <c r="L403" i="1" s="1"/>
  <c r="AE403" i="1"/>
  <c r="AE685" i="1" s="1"/>
  <c r="AQ409" i="1"/>
  <c r="AW409" i="1" s="1"/>
  <c r="AX409" i="1" s="1"/>
  <c r="W421" i="1"/>
  <c r="V421" i="1" s="1"/>
  <c r="AK384" i="1"/>
  <c r="AK386" i="1" s="1"/>
  <c r="AK387" i="1" s="1"/>
  <c r="AS384" i="1"/>
  <c r="AS386" i="1" s="1"/>
  <c r="AS387" i="1" s="1"/>
  <c r="G400" i="1"/>
  <c r="W400" i="1"/>
  <c r="J417" i="1"/>
  <c r="J419" i="1" s="1"/>
  <c r="J420" i="1" s="1"/>
  <c r="R417" i="1"/>
  <c r="R419" i="1" s="1"/>
  <c r="R420" i="1" s="1"/>
  <c r="AJ407" i="1"/>
  <c r="W412" i="1"/>
  <c r="V412" i="1" s="1"/>
  <c r="L416" i="1"/>
  <c r="M418" i="1"/>
  <c r="L422" i="1"/>
  <c r="L427" i="1" s="1"/>
  <c r="L429" i="1" s="1"/>
  <c r="L430" i="1" s="1"/>
  <c r="AO427" i="1"/>
  <c r="AO429" i="1" s="1"/>
  <c r="AO430" i="1" s="1"/>
  <c r="AM429" i="1"/>
  <c r="AM430" i="1" s="1"/>
  <c r="I438" i="1"/>
  <c r="I440" i="1" s="1"/>
  <c r="I441" i="1" s="1"/>
  <c r="Q438" i="1"/>
  <c r="Q440" i="1" s="1"/>
  <c r="Q441" i="1" s="1"/>
  <c r="AX434" i="1"/>
  <c r="AD458" i="1"/>
  <c r="AJ448" i="1"/>
  <c r="I459" i="1"/>
  <c r="AU459" i="1"/>
  <c r="AQ454" i="1"/>
  <c r="AX465" i="1"/>
  <c r="AJ487" i="1"/>
  <c r="AQ518" i="1"/>
  <c r="AQ519" i="1" s="1"/>
  <c r="P400" i="1"/>
  <c r="P403" i="1" s="1"/>
  <c r="AF400" i="1"/>
  <c r="AF403" i="1" s="1"/>
  <c r="AC417" i="1"/>
  <c r="AC419" i="1" s="1"/>
  <c r="AC420" i="1" s="1"/>
  <c r="AK417" i="1"/>
  <c r="AS417" i="1"/>
  <c r="AS419" i="1" s="1"/>
  <c r="AS420" i="1" s="1"/>
  <c r="W408" i="1"/>
  <c r="V408" i="1" s="1"/>
  <c r="W411" i="1"/>
  <c r="V411" i="1" s="1"/>
  <c r="AQ412" i="1"/>
  <c r="X418" i="1"/>
  <c r="X419" i="1" s="1"/>
  <c r="X420" i="1" s="1"/>
  <c r="W416" i="1"/>
  <c r="V416" i="1" s="1"/>
  <c r="N427" i="1"/>
  <c r="N429" i="1" s="1"/>
  <c r="N430" i="1" s="1"/>
  <c r="AG427" i="1"/>
  <c r="AG429" i="1" s="1"/>
  <c r="AG430" i="1" s="1"/>
  <c r="AF422" i="1"/>
  <c r="AP427" i="1"/>
  <c r="AP429" i="1" s="1"/>
  <c r="AP430" i="1" s="1"/>
  <c r="F423" i="1"/>
  <c r="AV423" i="1" s="1"/>
  <c r="W428" i="1"/>
  <c r="W431" i="1"/>
  <c r="V431" i="1" s="1"/>
  <c r="AF438" i="1"/>
  <c r="AF440" i="1" s="1"/>
  <c r="AF441" i="1" s="1"/>
  <c r="AQ433" i="1"/>
  <c r="AW433" i="1" s="1"/>
  <c r="AR438" i="1"/>
  <c r="AR440" i="1" s="1"/>
  <c r="AR441" i="1" s="1"/>
  <c r="S441" i="1"/>
  <c r="AM438" i="1"/>
  <c r="AM440" i="1" s="1"/>
  <c r="AM441" i="1" s="1"/>
  <c r="M458" i="1"/>
  <c r="M460" i="1" s="1"/>
  <c r="M461" i="1" s="1"/>
  <c r="L445" i="1"/>
  <c r="L458" i="1" s="1"/>
  <c r="L460" i="1" s="1"/>
  <c r="L461" i="1" s="1"/>
  <c r="T459" i="1"/>
  <c r="T685" i="1" s="1"/>
  <c r="AD417" i="1"/>
  <c r="AD419" i="1" s="1"/>
  <c r="AD420" i="1" s="1"/>
  <c r="AL417" i="1"/>
  <c r="AL419" i="1" s="1"/>
  <c r="AL420" i="1" s="1"/>
  <c r="AT417" i="1"/>
  <c r="AT419" i="1" s="1"/>
  <c r="AT420" i="1" s="1"/>
  <c r="P408" i="1"/>
  <c r="AJ412" i="1"/>
  <c r="AW412" i="1" s="1"/>
  <c r="F415" i="1"/>
  <c r="AV415" i="1" s="1"/>
  <c r="AX415" i="1" s="1"/>
  <c r="W418" i="1"/>
  <c r="Y427" i="1"/>
  <c r="Y429" i="1" s="1"/>
  <c r="Y430" i="1" s="1"/>
  <c r="W422" i="1"/>
  <c r="AH427" i="1"/>
  <c r="AH429" i="1" s="1"/>
  <c r="AH430" i="1" s="1"/>
  <c r="AQ422" i="1"/>
  <c r="AR430" i="1"/>
  <c r="AW432" i="1"/>
  <c r="L436" i="1"/>
  <c r="F436" i="1" s="1"/>
  <c r="AV436" i="1" s="1"/>
  <c r="AQ442" i="1"/>
  <c r="AW442" i="1" s="1"/>
  <c r="AX442" i="1" s="1"/>
  <c r="N458" i="1"/>
  <c r="X458" i="1"/>
  <c r="X460" i="1" s="1"/>
  <c r="X461" i="1" s="1"/>
  <c r="AG458" i="1"/>
  <c r="AG460" i="1" s="1"/>
  <c r="AG461" i="1" s="1"/>
  <c r="AP458" i="1"/>
  <c r="G447" i="1"/>
  <c r="F447" i="1" s="1"/>
  <c r="AV447" i="1" s="1"/>
  <c r="P451" i="1"/>
  <c r="AJ451" i="1"/>
  <c r="AW451" i="1" s="1"/>
  <c r="G455" i="1"/>
  <c r="F455" i="1" s="1"/>
  <c r="AV455" i="1" s="1"/>
  <c r="P455" i="1"/>
  <c r="AJ455" i="1"/>
  <c r="AX456" i="1"/>
  <c r="M417" i="1"/>
  <c r="U417" i="1"/>
  <c r="U419" i="1" s="1"/>
  <c r="U420" i="1" s="1"/>
  <c r="AE419" i="1"/>
  <c r="AE420" i="1" s="1"/>
  <c r="G408" i="1"/>
  <c r="F408" i="1" s="1"/>
  <c r="AV408" i="1" s="1"/>
  <c r="AJ408" i="1"/>
  <c r="AW408" i="1" s="1"/>
  <c r="F410" i="1"/>
  <c r="AV410" i="1" s="1"/>
  <c r="AX410" i="1" s="1"/>
  <c r="F421" i="1"/>
  <c r="AV421" i="1" s="1"/>
  <c r="AX421" i="1" s="1"/>
  <c r="Q427" i="1"/>
  <c r="Q429" i="1" s="1"/>
  <c r="Q430" i="1" s="1"/>
  <c r="P422" i="1"/>
  <c r="AB430" i="1"/>
  <c r="AU429" i="1"/>
  <c r="AU430" i="1" s="1"/>
  <c r="F431" i="1"/>
  <c r="AV431" i="1" s="1"/>
  <c r="AV432" i="1"/>
  <c r="AX437" i="1"/>
  <c r="W445" i="1"/>
  <c r="AJ447" i="1"/>
  <c r="AW447" i="1" s="1"/>
  <c r="AX447" i="1" s="1"/>
  <c r="W450" i="1"/>
  <c r="V450" i="1" s="1"/>
  <c r="G451" i="1"/>
  <c r="F451" i="1" s="1"/>
  <c r="AV451" i="1" s="1"/>
  <c r="AX452" i="1"/>
  <c r="L454" i="1"/>
  <c r="L459" i="1" s="1"/>
  <c r="W459" i="1"/>
  <c r="V454" i="1"/>
  <c r="P469" i="1"/>
  <c r="AQ400" i="1"/>
  <c r="AQ403" i="1" s="1"/>
  <c r="N417" i="1"/>
  <c r="N419" i="1" s="1"/>
  <c r="N420" i="1" s="1"/>
  <c r="W407" i="1"/>
  <c r="P409" i="1"/>
  <c r="G411" i="1"/>
  <c r="F411" i="1" s="1"/>
  <c r="AV411" i="1" s="1"/>
  <c r="AX411" i="1" s="1"/>
  <c r="P418" i="1"/>
  <c r="H418" i="1"/>
  <c r="G416" i="1"/>
  <c r="F416" i="1" s="1"/>
  <c r="AV416" i="1" s="1"/>
  <c r="R427" i="1"/>
  <c r="R429" i="1" s="1"/>
  <c r="R430" i="1" s="1"/>
  <c r="AJ422" i="1"/>
  <c r="AT427" i="1"/>
  <c r="AT429" i="1" s="1"/>
  <c r="AT430" i="1" s="1"/>
  <c r="AX423" i="1"/>
  <c r="AF424" i="1"/>
  <c r="V424" i="1" s="1"/>
  <c r="O430" i="1"/>
  <c r="AE430" i="1"/>
  <c r="AX435" i="1"/>
  <c r="W436" i="1"/>
  <c r="V436" i="1" s="1"/>
  <c r="V438" i="1" s="1"/>
  <c r="V440" i="1" s="1"/>
  <c r="V441" i="1" s="1"/>
  <c r="AQ436" i="1"/>
  <c r="AA441" i="1"/>
  <c r="P445" i="1"/>
  <c r="P458" i="1" s="1"/>
  <c r="Z458" i="1"/>
  <c r="Z460" i="1" s="1"/>
  <c r="Z461" i="1" s="1"/>
  <c r="AS458" i="1"/>
  <c r="AS460" i="1" s="1"/>
  <c r="AS461" i="1" s="1"/>
  <c r="AQ445" i="1"/>
  <c r="AQ458" i="1" s="1"/>
  <c r="L448" i="1"/>
  <c r="F448" i="1" s="1"/>
  <c r="AX449" i="1"/>
  <c r="AP459" i="1"/>
  <c r="F457" i="1"/>
  <c r="AV457" i="1" s="1"/>
  <c r="AK470" i="1"/>
  <c r="AK471" i="1" s="1"/>
  <c r="AK472" i="1" s="1"/>
  <c r="AJ468" i="1"/>
  <c r="AV475" i="1"/>
  <c r="AG417" i="1"/>
  <c r="AG419" i="1" s="1"/>
  <c r="AG420" i="1" s="1"/>
  <c r="AO417" i="1"/>
  <c r="AO419" i="1" s="1"/>
  <c r="AO420" i="1" s="1"/>
  <c r="AJ416" i="1"/>
  <c r="AW416" i="1" s="1"/>
  <c r="AX416" i="1" s="1"/>
  <c r="AK418" i="1"/>
  <c r="I427" i="1"/>
  <c r="I429" i="1" s="1"/>
  <c r="I430" i="1" s="1"/>
  <c r="G422" i="1"/>
  <c r="AQ424" i="1"/>
  <c r="AW424" i="1" s="1"/>
  <c r="AW431" i="1"/>
  <c r="AX431" i="1" s="1"/>
  <c r="R460" i="1"/>
  <c r="R461" i="1" s="1"/>
  <c r="AA460" i="1"/>
  <c r="AA461" i="1" s="1"/>
  <c r="AK458" i="1"/>
  <c r="AK460" i="1" s="1"/>
  <c r="AK461" i="1" s="1"/>
  <c r="AJ445" i="1"/>
  <c r="AW445" i="1" s="1"/>
  <c r="AX453" i="1"/>
  <c r="AH459" i="1"/>
  <c r="AH685" i="1" s="1"/>
  <c r="AF454" i="1"/>
  <c r="AF459" i="1" s="1"/>
  <c r="AA490" i="1"/>
  <c r="G407" i="1"/>
  <c r="AP417" i="1"/>
  <c r="AP419" i="1" s="1"/>
  <c r="AP420" i="1" s="1"/>
  <c r="L412" i="1"/>
  <c r="L417" i="1" s="1"/>
  <c r="L419" i="1" s="1"/>
  <c r="L420" i="1" s="1"/>
  <c r="AF418" i="1"/>
  <c r="V414" i="1"/>
  <c r="V418" i="1" s="1"/>
  <c r="P424" i="1"/>
  <c r="F424" i="1" s="1"/>
  <c r="AV424" i="1" s="1"/>
  <c r="P438" i="1"/>
  <c r="P440" i="1" s="1"/>
  <c r="P441" i="1" s="1"/>
  <c r="AJ436" i="1"/>
  <c r="AW436" i="1" s="1"/>
  <c r="K441" i="1"/>
  <c r="V444" i="1"/>
  <c r="AW446" i="1"/>
  <c r="AX446" i="1" s="1"/>
  <c r="W448" i="1"/>
  <c r="V448" i="1" s="1"/>
  <c r="AQ448" i="1"/>
  <c r="G450" i="1"/>
  <c r="P450" i="1"/>
  <c r="G454" i="1"/>
  <c r="AV456" i="1"/>
  <c r="AX464" i="1"/>
  <c r="AC472" i="1"/>
  <c r="AX504" i="1"/>
  <c r="L418" i="1"/>
  <c r="M427" i="1"/>
  <c r="M429" i="1" s="1"/>
  <c r="M430" i="1" s="1"/>
  <c r="AK427" i="1"/>
  <c r="AK429" i="1" s="1"/>
  <c r="AK430" i="1" s="1"/>
  <c r="G458" i="1"/>
  <c r="AI460" i="1"/>
  <c r="AI461" i="1" s="1"/>
  <c r="AQ455" i="1"/>
  <c r="X471" i="1"/>
  <c r="X472" i="1" s="1"/>
  <c r="AO471" i="1"/>
  <c r="AO472" i="1" s="1"/>
  <c r="J472" i="1"/>
  <c r="AP472" i="1"/>
  <c r="J487" i="1"/>
  <c r="J489" i="1" s="1"/>
  <c r="J490" i="1" s="1"/>
  <c r="S487" i="1"/>
  <c r="S489" i="1" s="1"/>
  <c r="S490" i="1" s="1"/>
  <c r="AB487" i="1"/>
  <c r="AB489" i="1" s="1"/>
  <c r="AB490" i="1" s="1"/>
  <c r="W474" i="1"/>
  <c r="F484" i="1"/>
  <c r="AV484" i="1" s="1"/>
  <c r="T458" i="1"/>
  <c r="T460" i="1" s="1"/>
  <c r="T461" i="1" s="1"/>
  <c r="AB458" i="1"/>
  <c r="AB460" i="1" s="1"/>
  <c r="AB461" i="1" s="1"/>
  <c r="AR458" i="1"/>
  <c r="AR460" i="1" s="1"/>
  <c r="AR461" i="1" s="1"/>
  <c r="AJ457" i="1"/>
  <c r="AW457" i="1" s="1"/>
  <c r="AX457" i="1" s="1"/>
  <c r="Y458" i="1"/>
  <c r="Y460" i="1" s="1"/>
  <c r="Y461" i="1" s="1"/>
  <c r="F463" i="1"/>
  <c r="U469" i="1"/>
  <c r="U471" i="1" s="1"/>
  <c r="U472" i="1" s="1"/>
  <c r="AG471" i="1"/>
  <c r="AG472" i="1" s="1"/>
  <c r="K487" i="1"/>
  <c r="K489" i="1" s="1"/>
  <c r="K490" i="1" s="1"/>
  <c r="T490" i="1"/>
  <c r="AC487" i="1"/>
  <c r="AW475" i="1"/>
  <c r="P495" i="1"/>
  <c r="P516" i="1" s="1"/>
  <c r="P518" i="1" s="1"/>
  <c r="P519" i="1" s="1"/>
  <c r="Q516" i="1"/>
  <c r="Q518" i="1" s="1"/>
  <c r="Q519" i="1" s="1"/>
  <c r="AW495" i="1"/>
  <c r="G506" i="1"/>
  <c r="V517" i="1"/>
  <c r="AD517" i="1"/>
  <c r="W515" i="1"/>
  <c r="V515" i="1" s="1"/>
  <c r="AW469" i="1"/>
  <c r="AX482" i="1"/>
  <c r="L469" i="1"/>
  <c r="L471" i="1" s="1"/>
  <c r="L472" i="1" s="1"/>
  <c r="P467" i="1"/>
  <c r="F467" i="1" s="1"/>
  <c r="AV467" i="1" s="1"/>
  <c r="AX467" i="1" s="1"/>
  <c r="T469" i="1"/>
  <c r="T471" i="1" s="1"/>
  <c r="T472" i="1" s="1"/>
  <c r="AH472" i="1"/>
  <c r="AC488" i="1"/>
  <c r="AC685" i="1" s="1"/>
  <c r="W486" i="1"/>
  <c r="AX514" i="1"/>
  <c r="W458" i="1"/>
  <c r="W460" i="1" s="1"/>
  <c r="W461" i="1" s="1"/>
  <c r="G445" i="1"/>
  <c r="O458" i="1"/>
  <c r="O460" i="1" s="1"/>
  <c r="O461" i="1" s="1"/>
  <c r="AE458" i="1"/>
  <c r="AE460" i="1" s="1"/>
  <c r="AE461" i="1" s="1"/>
  <c r="AM458" i="1"/>
  <c r="AM460" i="1" s="1"/>
  <c r="AM461" i="1" s="1"/>
  <c r="AU458" i="1"/>
  <c r="AU460" i="1" s="1"/>
  <c r="AU461" i="1" s="1"/>
  <c r="Q458" i="1"/>
  <c r="Q460" i="1" s="1"/>
  <c r="Q461" i="1" s="1"/>
  <c r="P462" i="1"/>
  <c r="F462" i="1" s="1"/>
  <c r="AV462" i="1" s="1"/>
  <c r="W462" i="1"/>
  <c r="V462" i="1" s="1"/>
  <c r="AQ462" i="1"/>
  <c r="AW462" i="1" s="1"/>
  <c r="AX462" i="1" s="1"/>
  <c r="H471" i="1"/>
  <c r="H472" i="1" s="1"/>
  <c r="R472" i="1"/>
  <c r="W473" i="1"/>
  <c r="AF487" i="1"/>
  <c r="AF489" i="1" s="1"/>
  <c r="F476" i="1"/>
  <c r="AV476" i="1" s="1"/>
  <c r="AX476" i="1" s="1"/>
  <c r="W477" i="1"/>
  <c r="V477" i="1" s="1"/>
  <c r="AV477" i="1" s="1"/>
  <c r="AX477" i="1" s="1"/>
  <c r="AV480" i="1"/>
  <c r="AX480" i="1" s="1"/>
  <c r="F481" i="1"/>
  <c r="AV481" i="1" s="1"/>
  <c r="AX481" i="1" s="1"/>
  <c r="F483" i="1"/>
  <c r="AV483" i="1" s="1"/>
  <c r="AX491" i="1"/>
  <c r="AF445" i="1"/>
  <c r="AF458" i="1" s="1"/>
  <c r="AF460" i="1" s="1"/>
  <c r="AF461" i="1" s="1"/>
  <c r="V456" i="1"/>
  <c r="V463" i="1"/>
  <c r="V469" i="1" s="1"/>
  <c r="F466" i="1"/>
  <c r="AV466" i="1" s="1"/>
  <c r="AX466" i="1" s="1"/>
  <c r="AQ468" i="1"/>
  <c r="AQ470" i="1" s="1"/>
  <c r="AQ471" i="1" s="1"/>
  <c r="AQ472" i="1" s="1"/>
  <c r="I471" i="1"/>
  <c r="I472" i="1" s="1"/>
  <c r="AF473" i="1"/>
  <c r="AH487" i="1"/>
  <c r="AH489" i="1" s="1"/>
  <c r="AH490" i="1" s="1"/>
  <c r="AP487" i="1"/>
  <c r="AP489" i="1" s="1"/>
  <c r="AP490" i="1" s="1"/>
  <c r="G478" i="1"/>
  <c r="P478" i="1"/>
  <c r="V479" i="1"/>
  <c r="AV479" i="1" s="1"/>
  <c r="AX479" i="1" s="1"/>
  <c r="AX483" i="1"/>
  <c r="U488" i="1"/>
  <c r="U489" i="1" s="1"/>
  <c r="U490" i="1" s="1"/>
  <c r="L516" i="1"/>
  <c r="F492" i="1"/>
  <c r="AX497" i="1"/>
  <c r="AW501" i="1"/>
  <c r="N459" i="1"/>
  <c r="N685" i="1" s="1"/>
  <c r="AD459" i="1"/>
  <c r="AD685" i="1" s="1"/>
  <c r="AL459" i="1"/>
  <c r="AL685" i="1" s="1"/>
  <c r="AT459" i="1"/>
  <c r="AT460" i="1" s="1"/>
  <c r="AT461" i="1" s="1"/>
  <c r="P468" i="1"/>
  <c r="P470" i="1" s="1"/>
  <c r="P474" i="1"/>
  <c r="AR487" i="1"/>
  <c r="AR489" i="1" s="1"/>
  <c r="AR490" i="1" s="1"/>
  <c r="AQ474" i="1"/>
  <c r="AQ487" i="1" s="1"/>
  <c r="L486" i="1"/>
  <c r="L488" i="1" s="1"/>
  <c r="L489" i="1" s="1"/>
  <c r="L490" i="1" s="1"/>
  <c r="M488" i="1"/>
  <c r="M489" i="1" s="1"/>
  <c r="M490" i="1" s="1"/>
  <c r="AX493" i="1"/>
  <c r="G501" i="1"/>
  <c r="F501" i="1" s="1"/>
  <c r="AV501" i="1" s="1"/>
  <c r="F511" i="1"/>
  <c r="AV511" i="1" s="1"/>
  <c r="AV513" i="1"/>
  <c r="U518" i="1"/>
  <c r="U519" i="1" s="1"/>
  <c r="AV497" i="1"/>
  <c r="AV507" i="1"/>
  <c r="AX507" i="1" s="1"/>
  <c r="L517" i="1"/>
  <c r="N517" i="1"/>
  <c r="L515" i="1"/>
  <c r="G474" i="1"/>
  <c r="O490" i="1"/>
  <c r="AE487" i="1"/>
  <c r="AE489" i="1" s="1"/>
  <c r="AE490" i="1" s="1"/>
  <c r="AM487" i="1"/>
  <c r="AM489" i="1" s="1"/>
  <c r="AM490" i="1" s="1"/>
  <c r="AU487" i="1"/>
  <c r="AU489" i="1" s="1"/>
  <c r="AU490" i="1" s="1"/>
  <c r="AT516" i="1"/>
  <c r="AT518" i="1" s="1"/>
  <c r="AT519" i="1" s="1"/>
  <c r="AC518" i="1"/>
  <c r="AC519" i="1" s="1"/>
  <c r="AX498" i="1"/>
  <c r="AV504" i="1"/>
  <c r="F520" i="1"/>
  <c r="AV520" i="1" s="1"/>
  <c r="G468" i="1"/>
  <c r="W468" i="1"/>
  <c r="G486" i="1"/>
  <c r="K518" i="1"/>
  <c r="K519" i="1" s="1"/>
  <c r="T519" i="1"/>
  <c r="AD518" i="1"/>
  <c r="AD519" i="1" s="1"/>
  <c r="AQ515" i="1"/>
  <c r="AQ517" i="1" s="1"/>
  <c r="I487" i="1"/>
  <c r="I489" i="1" s="1"/>
  <c r="I490" i="1" s="1"/>
  <c r="Q487" i="1"/>
  <c r="Q489" i="1" s="1"/>
  <c r="Q490" i="1" s="1"/>
  <c r="Y487" i="1"/>
  <c r="Y489" i="1" s="1"/>
  <c r="Y490" i="1" s="1"/>
  <c r="AG487" i="1"/>
  <c r="AG489" i="1" s="1"/>
  <c r="AG490" i="1" s="1"/>
  <c r="AO487" i="1"/>
  <c r="AO489" i="1" s="1"/>
  <c r="AO490" i="1" s="1"/>
  <c r="W484" i="1"/>
  <c r="V484" i="1" s="1"/>
  <c r="AQ484" i="1"/>
  <c r="AE516" i="1"/>
  <c r="AE518" i="1" s="1"/>
  <c r="AE519" i="1" s="1"/>
  <c r="AX500" i="1"/>
  <c r="P506" i="1"/>
  <c r="AW511" i="1"/>
  <c r="AX511" i="1" s="1"/>
  <c r="W517" i="1"/>
  <c r="AV514" i="1"/>
  <c r="AJ520" i="1"/>
  <c r="P484" i="1"/>
  <c r="AW484" i="1"/>
  <c r="F494" i="1"/>
  <c r="AV494" i="1" s="1"/>
  <c r="AX494" i="1" s="1"/>
  <c r="AF495" i="1"/>
  <c r="AF516" i="1" s="1"/>
  <c r="AF518" i="1" s="1"/>
  <c r="AF519" i="1" s="1"/>
  <c r="AO516" i="1"/>
  <c r="AO518" i="1" s="1"/>
  <c r="AO519" i="1" s="1"/>
  <c r="W501" i="1"/>
  <c r="V501" i="1" s="1"/>
  <c r="F502" i="1"/>
  <c r="AV502" i="1" s="1"/>
  <c r="AX502" i="1" s="1"/>
  <c r="AJ506" i="1"/>
  <c r="AW506" i="1" s="1"/>
  <c r="F508" i="1"/>
  <c r="AV508" i="1" s="1"/>
  <c r="AX508" i="1" s="1"/>
  <c r="AX509" i="1"/>
  <c r="AW510" i="1"/>
  <c r="AX510" i="1" s="1"/>
  <c r="AF517" i="1"/>
  <c r="AG516" i="1"/>
  <c r="AG518" i="1" s="1"/>
  <c r="AG519" i="1" s="1"/>
  <c r="M538" i="1"/>
  <c r="M540" i="1" s="1"/>
  <c r="M541" i="1" s="1"/>
  <c r="L523" i="1"/>
  <c r="AE540" i="1"/>
  <c r="AE541" i="1" s="1"/>
  <c r="AN538" i="1"/>
  <c r="AN540" i="1" s="1"/>
  <c r="AN541" i="1" s="1"/>
  <c r="AJ486" i="1"/>
  <c r="N518" i="1"/>
  <c r="N519" i="1" s="1"/>
  <c r="AJ515" i="1"/>
  <c r="AW515" i="1" s="1"/>
  <c r="AW517" i="1" s="1"/>
  <c r="AL517" i="1"/>
  <c r="AL518" i="1" s="1"/>
  <c r="AL519" i="1" s="1"/>
  <c r="AV521" i="1"/>
  <c r="AQ538" i="1"/>
  <c r="AQ540" i="1" s="1"/>
  <c r="AQ541" i="1" s="1"/>
  <c r="AW521" i="1"/>
  <c r="AX522" i="1"/>
  <c r="X538" i="1"/>
  <c r="X540" i="1" s="1"/>
  <c r="X541" i="1" s="1"/>
  <c r="AO540" i="1"/>
  <c r="AO541" i="1" s="1"/>
  <c r="P515" i="1"/>
  <c r="P517" i="1" s="1"/>
  <c r="O541" i="1"/>
  <c r="Y538" i="1"/>
  <c r="Y540" i="1" s="1"/>
  <c r="Y541" i="1" s="1"/>
  <c r="AP541" i="1"/>
  <c r="AJ524" i="1"/>
  <c r="AW524" i="1" s="1"/>
  <c r="AX528" i="1"/>
  <c r="AW529" i="1"/>
  <c r="F532" i="1"/>
  <c r="AV532" i="1" s="1"/>
  <c r="AX532" i="1" s="1"/>
  <c r="W539" i="1"/>
  <c r="V533" i="1"/>
  <c r="V539" i="1" s="1"/>
  <c r="V492" i="1"/>
  <c r="AQ520" i="1"/>
  <c r="H541" i="1"/>
  <c r="Q538" i="1"/>
  <c r="Z541" i="1"/>
  <c r="AH541" i="1"/>
  <c r="AR541" i="1"/>
  <c r="AQ486" i="1"/>
  <c r="AQ488" i="1" s="1"/>
  <c r="G495" i="1"/>
  <c r="W495" i="1"/>
  <c r="V495" i="1" s="1"/>
  <c r="AM516" i="1"/>
  <c r="AM518" i="1" s="1"/>
  <c r="AM519" i="1" s="1"/>
  <c r="AU516" i="1"/>
  <c r="AU518" i="1" s="1"/>
  <c r="AU519" i="1" s="1"/>
  <c r="P538" i="1"/>
  <c r="P540" i="1" s="1"/>
  <c r="P541" i="1" s="1"/>
  <c r="I538" i="1"/>
  <c r="R538" i="1"/>
  <c r="R540" i="1" s="1"/>
  <c r="R541" i="1" s="1"/>
  <c r="P523" i="1"/>
  <c r="AA538" i="1"/>
  <c r="AA540" i="1" s="1"/>
  <c r="AA541" i="1" s="1"/>
  <c r="AV529" i="1"/>
  <c r="F530" i="1"/>
  <c r="AV530" i="1" s="1"/>
  <c r="AW531" i="1"/>
  <c r="AX534" i="1"/>
  <c r="AX537" i="1"/>
  <c r="J541" i="1"/>
  <c r="AJ523" i="1"/>
  <c r="AW523" i="1" s="1"/>
  <c r="AK538" i="1"/>
  <c r="AK540" i="1" s="1"/>
  <c r="AK541" i="1" s="1"/>
  <c r="AT541" i="1"/>
  <c r="L524" i="1"/>
  <c r="F524" i="1" s="1"/>
  <c r="AV524" i="1" s="1"/>
  <c r="AX525" i="1"/>
  <c r="AV528" i="1"/>
  <c r="W531" i="1"/>
  <c r="V531" i="1" s="1"/>
  <c r="AV531" i="1" s="1"/>
  <c r="G539" i="1"/>
  <c r="F533" i="1"/>
  <c r="AV536" i="1"/>
  <c r="AX536" i="1" s="1"/>
  <c r="F537" i="1"/>
  <c r="AV537" i="1" s="1"/>
  <c r="AX548" i="1"/>
  <c r="AL541" i="1"/>
  <c r="AU541" i="1"/>
  <c r="F526" i="1"/>
  <c r="AV526" i="1" s="1"/>
  <c r="AX526" i="1" s="1"/>
  <c r="W527" i="1"/>
  <c r="V527" i="1" s="1"/>
  <c r="AV527" i="1" s="1"/>
  <c r="AX527" i="1" s="1"/>
  <c r="AJ530" i="1"/>
  <c r="AW530" i="1" s="1"/>
  <c r="AX530" i="1" s="1"/>
  <c r="AV535" i="1"/>
  <c r="AX535" i="1" s="1"/>
  <c r="AX542" i="1"/>
  <c r="AF538" i="1"/>
  <c r="AF540" i="1" s="1"/>
  <c r="AF541" i="1" s="1"/>
  <c r="U540" i="1"/>
  <c r="U541" i="1" s="1"/>
  <c r="AD541" i="1"/>
  <c r="AM541" i="1"/>
  <c r="AV534" i="1"/>
  <c r="AQ533" i="1"/>
  <c r="AQ539" i="1" s="1"/>
  <c r="O552" i="1"/>
  <c r="O554" i="1" s="1"/>
  <c r="O555" i="1" s="1"/>
  <c r="W544" i="1"/>
  <c r="AF544" i="1"/>
  <c r="AF552" i="1" s="1"/>
  <c r="AF554" i="1" s="1"/>
  <c r="AF555" i="1" s="1"/>
  <c r="AW550" i="1"/>
  <c r="AX550" i="1" s="1"/>
  <c r="AX556" i="1"/>
  <c r="I539" i="1"/>
  <c r="Q539" i="1"/>
  <c r="Y539" i="1"/>
  <c r="AG539" i="1"/>
  <c r="AG540" i="1" s="1"/>
  <c r="AG541" i="1" s="1"/>
  <c r="AJ552" i="1"/>
  <c r="AX547" i="1"/>
  <c r="L551" i="1"/>
  <c r="L553" i="1" s="1"/>
  <c r="M553" i="1"/>
  <c r="H552" i="1"/>
  <c r="H554" i="1" s="1"/>
  <c r="H555" i="1" s="1"/>
  <c r="G523" i="1"/>
  <c r="F523" i="1" s="1"/>
  <c r="W523" i="1"/>
  <c r="V523" i="1" s="1"/>
  <c r="V538" i="1" s="1"/>
  <c r="V540" i="1" s="1"/>
  <c r="V541" i="1" s="1"/>
  <c r="Z555" i="1"/>
  <c r="AH555" i="1"/>
  <c r="AP555" i="1"/>
  <c r="P546" i="1"/>
  <c r="P552" i="1" s="1"/>
  <c r="P554" i="1" s="1"/>
  <c r="P555" i="1" s="1"/>
  <c r="AV550" i="1"/>
  <c r="X553" i="1"/>
  <c r="W551" i="1"/>
  <c r="AV576" i="1"/>
  <c r="G552" i="1"/>
  <c r="J555" i="1"/>
  <c r="R555" i="1"/>
  <c r="AQ544" i="1"/>
  <c r="AQ552" i="1" s="1"/>
  <c r="AQ554" i="1" s="1"/>
  <c r="AQ555" i="1" s="1"/>
  <c r="AQ546" i="1"/>
  <c r="AW546" i="1" s="1"/>
  <c r="F557" i="1"/>
  <c r="G567" i="1"/>
  <c r="G569" i="1" s="1"/>
  <c r="G570" i="1" s="1"/>
  <c r="W567" i="1"/>
  <c r="AF558" i="1"/>
  <c r="AF567" i="1" s="1"/>
  <c r="AF569" i="1" s="1"/>
  <c r="AF570" i="1" s="1"/>
  <c r="AG567" i="1"/>
  <c r="AG569" i="1" s="1"/>
  <c r="AG570" i="1" s="1"/>
  <c r="F559" i="1"/>
  <c r="AV559" i="1" s="1"/>
  <c r="F561" i="1"/>
  <c r="AV561" i="1" s="1"/>
  <c r="AJ539" i="1"/>
  <c r="L552" i="1"/>
  <c r="L554" i="1" s="1"/>
  <c r="L555" i="1" s="1"/>
  <c r="AB552" i="1"/>
  <c r="AB554" i="1" s="1"/>
  <c r="AB555" i="1" s="1"/>
  <c r="AJ544" i="1"/>
  <c r="AW544" i="1" s="1"/>
  <c r="AR554" i="1"/>
  <c r="AR555" i="1" s="1"/>
  <c r="G551" i="1"/>
  <c r="P551" i="1"/>
  <c r="P553" i="1" s="1"/>
  <c r="AQ551" i="1"/>
  <c r="AQ553" i="1" s="1"/>
  <c r="L569" i="1"/>
  <c r="L570" i="1" s="1"/>
  <c r="AW561" i="1"/>
  <c r="L544" i="1"/>
  <c r="F544" i="1" s="1"/>
  <c r="AC555" i="1"/>
  <c r="AS555" i="1"/>
  <c r="AV545" i="1"/>
  <c r="AX545" i="1" s="1"/>
  <c r="X552" i="1"/>
  <c r="X554" i="1" s="1"/>
  <c r="X555" i="1" s="1"/>
  <c r="AR567" i="1"/>
  <c r="AR569" i="1" s="1"/>
  <c r="AR570" i="1" s="1"/>
  <c r="AQ558" i="1"/>
  <c r="AW558" i="1" s="1"/>
  <c r="AW571" i="1"/>
  <c r="AQ523" i="1"/>
  <c r="M554" i="1"/>
  <c r="M555" i="1" s="1"/>
  <c r="U555" i="1"/>
  <c r="AU555" i="1"/>
  <c r="AJ551" i="1"/>
  <c r="AK553" i="1"/>
  <c r="AK554" i="1" s="1"/>
  <c r="AK555" i="1" s="1"/>
  <c r="P558" i="1"/>
  <c r="F558" i="1" s="1"/>
  <c r="Q567" i="1"/>
  <c r="Q569" i="1" s="1"/>
  <c r="Q570" i="1" s="1"/>
  <c r="AJ567" i="1"/>
  <c r="AJ569" i="1" s="1"/>
  <c r="AJ570" i="1" s="1"/>
  <c r="W552" i="1"/>
  <c r="AE555" i="1"/>
  <c r="AM555" i="1"/>
  <c r="AV549" i="1"/>
  <c r="AX549" i="1" s="1"/>
  <c r="V559" i="1"/>
  <c r="AV563" i="1"/>
  <c r="AX563" i="1"/>
  <c r="F565" i="1"/>
  <c r="W568" i="1"/>
  <c r="G572" i="1"/>
  <c r="W594" i="1"/>
  <c r="O610" i="1"/>
  <c r="O612" i="1" s="1"/>
  <c r="O613" i="1" s="1"/>
  <c r="L599" i="1"/>
  <c r="AR553" i="1"/>
  <c r="AQ559" i="1"/>
  <c r="AW559" i="1" s="1"/>
  <c r="AX559" i="1" s="1"/>
  <c r="X567" i="1"/>
  <c r="X569" i="1" s="1"/>
  <c r="X570" i="1" s="1"/>
  <c r="H597" i="1"/>
  <c r="P572" i="1"/>
  <c r="X594" i="1"/>
  <c r="X596" i="1" s="1"/>
  <c r="X597" i="1" s="1"/>
  <c r="AF572" i="1"/>
  <c r="AN594" i="1"/>
  <c r="AN596" i="1" s="1"/>
  <c r="AN597" i="1" s="1"/>
  <c r="L574" i="1"/>
  <c r="P575" i="1"/>
  <c r="AJ582" i="1"/>
  <c r="AW582" i="1" s="1"/>
  <c r="G610" i="1"/>
  <c r="G612" i="1" s="1"/>
  <c r="AW565" i="1"/>
  <c r="W574" i="1"/>
  <c r="V574" i="1" s="1"/>
  <c r="AQ575" i="1"/>
  <c r="AJ576" i="1"/>
  <c r="AW576" i="1" s="1"/>
  <c r="AX576" i="1" s="1"/>
  <c r="P578" i="1"/>
  <c r="AJ578" i="1"/>
  <c r="AW578" i="1" s="1"/>
  <c r="L579" i="1"/>
  <c r="F579" i="1" s="1"/>
  <c r="AV579" i="1" s="1"/>
  <c r="F580" i="1"/>
  <c r="AV580" i="1" s="1"/>
  <c r="AX580" i="1" s="1"/>
  <c r="G584" i="1"/>
  <c r="F584" i="1" s="1"/>
  <c r="AF585" i="1"/>
  <c r="V585" i="1" s="1"/>
  <c r="G586" i="1"/>
  <c r="AQ589" i="1"/>
  <c r="AW589" i="1" s="1"/>
  <c r="AX589" i="1" s="1"/>
  <c r="H567" i="1"/>
  <c r="H569" i="1" s="1"/>
  <c r="H570" i="1" s="1"/>
  <c r="F573" i="1"/>
  <c r="AV573" i="1" s="1"/>
  <c r="AJ575" i="1"/>
  <c r="F578" i="1"/>
  <c r="F587" i="1"/>
  <c r="AV587" i="1" s="1"/>
  <c r="AT595" i="1"/>
  <c r="AQ593" i="1"/>
  <c r="AQ595" i="1" s="1"/>
  <c r="V568" i="1"/>
  <c r="G571" i="1"/>
  <c r="F571" i="1" s="1"/>
  <c r="AV571" i="1" s="1"/>
  <c r="K597" i="1"/>
  <c r="S597" i="1"/>
  <c r="AA594" i="1"/>
  <c r="AA596" i="1" s="1"/>
  <c r="AA597" i="1" s="1"/>
  <c r="AI594" i="1"/>
  <c r="AI596" i="1" s="1"/>
  <c r="AI597" i="1" s="1"/>
  <c r="AQ572" i="1"/>
  <c r="P574" i="1"/>
  <c r="W579" i="1"/>
  <c r="V579" i="1" s="1"/>
  <c r="F583" i="1"/>
  <c r="AV583" i="1" s="1"/>
  <c r="AL595" i="1"/>
  <c r="AJ593" i="1"/>
  <c r="J613" i="1"/>
  <c r="AB594" i="1"/>
  <c r="AB596" i="1" s="1"/>
  <c r="AB597" i="1" s="1"/>
  <c r="AJ572" i="1"/>
  <c r="AR597" i="1"/>
  <c r="AJ574" i="1"/>
  <c r="AW574" i="1" s="1"/>
  <c r="P579" i="1"/>
  <c r="L582" i="1"/>
  <c r="F582" i="1" s="1"/>
  <c r="AJ585" i="1"/>
  <c r="AW585" i="1" s="1"/>
  <c r="AW587" i="1"/>
  <c r="AX587" i="1" s="1"/>
  <c r="W588" i="1"/>
  <c r="V588" i="1" s="1"/>
  <c r="AV588" i="1" s="1"/>
  <c r="M594" i="1"/>
  <c r="M596" i="1" s="1"/>
  <c r="M597" i="1" s="1"/>
  <c r="U594" i="1"/>
  <c r="U596" i="1" s="1"/>
  <c r="U597" i="1" s="1"/>
  <c r="AC594" i="1"/>
  <c r="AC596" i="1" s="1"/>
  <c r="AC597" i="1" s="1"/>
  <c r="AK594" i="1"/>
  <c r="AK596" i="1" s="1"/>
  <c r="AK597" i="1" s="1"/>
  <c r="AQ573" i="1"/>
  <c r="AW573" i="1" s="1"/>
  <c r="AX573" i="1" s="1"/>
  <c r="L575" i="1"/>
  <c r="F575" i="1" s="1"/>
  <c r="AV575" i="1" s="1"/>
  <c r="G577" i="1"/>
  <c r="F577" i="1" s="1"/>
  <c r="AV577" i="1" s="1"/>
  <c r="AX577" i="1" s="1"/>
  <c r="P577" i="1"/>
  <c r="AJ579" i="1"/>
  <c r="AW579" i="1" s="1"/>
  <c r="AF582" i="1"/>
  <c r="V582" i="1" s="1"/>
  <c r="G585" i="1"/>
  <c r="F585" i="1" s="1"/>
  <c r="W586" i="1"/>
  <c r="V586" i="1" s="1"/>
  <c r="P587" i="1"/>
  <c r="F590" i="1"/>
  <c r="AV590" i="1" s="1"/>
  <c r="AX591" i="1"/>
  <c r="AQ567" i="1"/>
  <c r="AQ569" i="1" s="1"/>
  <c r="AQ570" i="1" s="1"/>
  <c r="AW562" i="1"/>
  <c r="AX562" i="1" s="1"/>
  <c r="N597" i="1"/>
  <c r="V572" i="1"/>
  <c r="AL596" i="1"/>
  <c r="AL597" i="1" s="1"/>
  <c r="AT596" i="1"/>
  <c r="AT597" i="1" s="1"/>
  <c r="AF578" i="1"/>
  <c r="V578" i="1" s="1"/>
  <c r="AX581" i="1"/>
  <c r="AJ583" i="1"/>
  <c r="AW583" i="1" s="1"/>
  <c r="W584" i="1"/>
  <c r="V584" i="1" s="1"/>
  <c r="P586" i="1"/>
  <c r="AW586" i="1"/>
  <c r="AQ588" i="1"/>
  <c r="AW588" i="1" s="1"/>
  <c r="AJ590" i="1"/>
  <c r="AW590" i="1" s="1"/>
  <c r="AX590" i="1" s="1"/>
  <c r="AJ592" i="1"/>
  <c r="AW592" i="1" s="1"/>
  <c r="AP610" i="1"/>
  <c r="AP612" i="1" s="1"/>
  <c r="AP613" i="1" s="1"/>
  <c r="AS594" i="1"/>
  <c r="AS596" i="1" s="1"/>
  <c r="AS597" i="1" s="1"/>
  <c r="Q595" i="1"/>
  <c r="Q596" i="1" s="1"/>
  <c r="Q597" i="1" s="1"/>
  <c r="AG595" i="1"/>
  <c r="AG596" i="1" s="1"/>
  <c r="AG597" i="1" s="1"/>
  <c r="H610" i="1"/>
  <c r="H612" i="1" s="1"/>
  <c r="H613" i="1" s="1"/>
  <c r="Z613" i="1"/>
  <c r="AQ599" i="1"/>
  <c r="AR610" i="1"/>
  <c r="AR612" i="1" s="1"/>
  <c r="AR613" i="1" s="1"/>
  <c r="P604" i="1"/>
  <c r="AW604" i="1"/>
  <c r="W605" i="1"/>
  <c r="V605" i="1" s="1"/>
  <c r="F593" i="1"/>
  <c r="W593" i="1"/>
  <c r="W598" i="1"/>
  <c r="V598" i="1" s="1"/>
  <c r="R613" i="1"/>
  <c r="AW599" i="1"/>
  <c r="AS613" i="1"/>
  <c r="V603" i="1"/>
  <c r="F604" i="1"/>
  <c r="AW607" i="1"/>
  <c r="AJ602" i="1"/>
  <c r="AW602" i="1" s="1"/>
  <c r="AW611" i="1"/>
  <c r="K628" i="1"/>
  <c r="AL610" i="1"/>
  <c r="AL612" i="1" s="1"/>
  <c r="AL613" i="1" s="1"/>
  <c r="AW605" i="1"/>
  <c r="AV609" i="1"/>
  <c r="AX609" i="1" s="1"/>
  <c r="AJ598" i="1"/>
  <c r="AW598" i="1" s="1"/>
  <c r="AX598" i="1" s="1"/>
  <c r="U610" i="1"/>
  <c r="U612" i="1" s="1"/>
  <c r="U613" i="1" s="1"/>
  <c r="P605" i="1"/>
  <c r="F605" i="1" s="1"/>
  <c r="AV605" i="1" s="1"/>
  <c r="W606" i="1"/>
  <c r="V606" i="1" s="1"/>
  <c r="AV606" i="1" s="1"/>
  <c r="AQ606" i="1"/>
  <c r="AW606" i="1" s="1"/>
  <c r="AX606" i="1" s="1"/>
  <c r="L611" i="1"/>
  <c r="F608" i="1"/>
  <c r="AJ625" i="1"/>
  <c r="AJ627" i="1" s="1"/>
  <c r="AJ628" i="1" s="1"/>
  <c r="AS661" i="1"/>
  <c r="AS662" i="1" s="1"/>
  <c r="W592" i="1"/>
  <c r="V592" i="1" s="1"/>
  <c r="AV592" i="1" s="1"/>
  <c r="G598" i="1"/>
  <c r="F598" i="1" s="1"/>
  <c r="AV598" i="1" s="1"/>
  <c r="M610" i="1"/>
  <c r="M612" i="1" s="1"/>
  <c r="M613" i="1" s="1"/>
  <c r="W599" i="1"/>
  <c r="F600" i="1"/>
  <c r="AV600" i="1" s="1"/>
  <c r="F602" i="1"/>
  <c r="AV602" i="1" s="1"/>
  <c r="F603" i="1"/>
  <c r="AV603" i="1" s="1"/>
  <c r="AW603" i="1"/>
  <c r="L607" i="1"/>
  <c r="F607" i="1" s="1"/>
  <c r="AV607" i="1" s="1"/>
  <c r="V607" i="1"/>
  <c r="N610" i="1"/>
  <c r="N612" i="1" s="1"/>
  <c r="N613" i="1" s="1"/>
  <c r="AV644" i="1"/>
  <c r="AG610" i="1"/>
  <c r="AG612" i="1" s="1"/>
  <c r="AG613" i="1" s="1"/>
  <c r="AJ600" i="1"/>
  <c r="AW600" i="1" s="1"/>
  <c r="AX600" i="1" s="1"/>
  <c r="V601" i="1"/>
  <c r="AV601" i="1" s="1"/>
  <c r="AX601" i="1" s="1"/>
  <c r="W604" i="1"/>
  <c r="V604" i="1" s="1"/>
  <c r="G614" i="1"/>
  <c r="F614" i="1" s="1"/>
  <c r="AX635" i="1"/>
  <c r="P599" i="1"/>
  <c r="P610" i="1" s="1"/>
  <c r="P612" i="1" s="1"/>
  <c r="P613" i="1" s="1"/>
  <c r="X610" i="1"/>
  <c r="X612" i="1" s="1"/>
  <c r="X613" i="1" s="1"/>
  <c r="AF599" i="1"/>
  <c r="AF610" i="1" s="1"/>
  <c r="AF612" i="1" s="1"/>
  <c r="AF613" i="1" s="1"/>
  <c r="AN610" i="1"/>
  <c r="AN612" i="1" s="1"/>
  <c r="AN613" i="1" s="1"/>
  <c r="AX618" i="1"/>
  <c r="F626" i="1"/>
  <c r="AX642" i="1"/>
  <c r="V608" i="1"/>
  <c r="V611" i="1" s="1"/>
  <c r="N628" i="1"/>
  <c r="AP627" i="1"/>
  <c r="AP628" i="1" s="1"/>
  <c r="F618" i="1"/>
  <c r="AV618" i="1" s="1"/>
  <c r="AV619" i="1"/>
  <c r="AX619" i="1" s="1"/>
  <c r="O625" i="1"/>
  <c r="O627" i="1" s="1"/>
  <c r="O628" i="1" s="1"/>
  <c r="U661" i="1"/>
  <c r="U662" i="1" s="1"/>
  <c r="AV634" i="1"/>
  <c r="AX643" i="1"/>
  <c r="AX648" i="1"/>
  <c r="AX650" i="1"/>
  <c r="F656" i="1"/>
  <c r="AV656" i="1" s="1"/>
  <c r="AX656" i="1" s="1"/>
  <c r="W614" i="1"/>
  <c r="V614" i="1" s="1"/>
  <c r="F620" i="1"/>
  <c r="AV620" i="1" s="1"/>
  <c r="AX629" i="1"/>
  <c r="M661" i="1"/>
  <c r="M662" i="1" s="1"/>
  <c r="AX636" i="1"/>
  <c r="AX651" i="1"/>
  <c r="Z628" i="1"/>
  <c r="AI628" i="1"/>
  <c r="P620" i="1"/>
  <c r="AW620" i="1"/>
  <c r="AX620" i="1" s="1"/>
  <c r="AV629" i="1"/>
  <c r="AV630" i="1"/>
  <c r="AX630" i="1" s="1"/>
  <c r="W632" i="1"/>
  <c r="AV652" i="1"/>
  <c r="AX652" i="1" s="1"/>
  <c r="AV653" i="1"/>
  <c r="AX653" i="1" s="1"/>
  <c r="R628" i="1"/>
  <c r="AA628" i="1"/>
  <c r="AT628" i="1"/>
  <c r="AX621" i="1"/>
  <c r="V624" i="1"/>
  <c r="AV624" i="1" s="1"/>
  <c r="AX624" i="1" s="1"/>
  <c r="W626" i="1"/>
  <c r="G659" i="1"/>
  <c r="G661" i="1" s="1"/>
  <c r="G662" i="1" s="1"/>
  <c r="AX640" i="1"/>
  <c r="AX644" i="1"/>
  <c r="AX646" i="1"/>
  <c r="F655" i="1"/>
  <c r="AV655" i="1" s="1"/>
  <c r="AX655" i="1" s="1"/>
  <c r="P657" i="1"/>
  <c r="F657" i="1" s="1"/>
  <c r="AV657" i="1" s="1"/>
  <c r="AX657" i="1" s="1"/>
  <c r="I625" i="1"/>
  <c r="I627" i="1" s="1"/>
  <c r="I628" i="1" s="1"/>
  <c r="G616" i="1"/>
  <c r="S628" i="1"/>
  <c r="AB625" i="1"/>
  <c r="AB627" i="1" s="1"/>
  <c r="AB628" i="1" s="1"/>
  <c r="AL628" i="1"/>
  <c r="AQ617" i="1"/>
  <c r="AW617" i="1" s="1"/>
  <c r="AX617" i="1" s="1"/>
  <c r="AX622" i="1"/>
  <c r="F631" i="1"/>
  <c r="AV631" i="1" s="1"/>
  <c r="AX631" i="1" s="1"/>
  <c r="P632" i="1"/>
  <c r="AK661" i="1"/>
  <c r="AK662" i="1" s="1"/>
  <c r="AX633" i="1"/>
  <c r="AX634" i="1"/>
  <c r="AX638" i="1"/>
  <c r="F645" i="1"/>
  <c r="AV645" i="1" s="1"/>
  <c r="AX645" i="1" s="1"/>
  <c r="J628" i="1"/>
  <c r="F617" i="1"/>
  <c r="AV617" i="1" s="1"/>
  <c r="AW626" i="1"/>
  <c r="P659" i="1"/>
  <c r="P661" i="1" s="1"/>
  <c r="P662" i="1" s="1"/>
  <c r="F639" i="1"/>
  <c r="AV639" i="1" s="1"/>
  <c r="AX639" i="1" s="1"/>
  <c r="F640" i="1"/>
  <c r="AV640" i="1" s="1"/>
  <c r="AX641" i="1"/>
  <c r="W616" i="1"/>
  <c r="V623" i="1"/>
  <c r="V626" i="1" s="1"/>
  <c r="AQ632" i="1"/>
  <c r="AQ659" i="1" s="1"/>
  <c r="AQ661" i="1" s="1"/>
  <c r="AQ662" i="1" s="1"/>
  <c r="AG659" i="1"/>
  <c r="AG661" i="1" s="1"/>
  <c r="AG662" i="1" s="1"/>
  <c r="P616" i="1"/>
  <c r="AF616" i="1"/>
  <c r="AF625" i="1" s="1"/>
  <c r="AF627" i="1" s="1"/>
  <c r="AF628" i="1" s="1"/>
  <c r="L626" i="1"/>
  <c r="L632" i="1"/>
  <c r="L659" i="1" s="1"/>
  <c r="L661" i="1" s="1"/>
  <c r="L662" i="1" s="1"/>
  <c r="T659" i="1"/>
  <c r="T661" i="1" s="1"/>
  <c r="T662" i="1" s="1"/>
  <c r="AJ632" i="1"/>
  <c r="AW632" i="1" s="1"/>
  <c r="AW659" i="1" s="1"/>
  <c r="AW661" i="1" s="1"/>
  <c r="AW662" i="1" s="1"/>
  <c r="AW647" i="1"/>
  <c r="AX647" i="1" s="1"/>
  <c r="Y659" i="1"/>
  <c r="Y661" i="1" s="1"/>
  <c r="Y662" i="1" s="1"/>
  <c r="F677" i="1"/>
  <c r="AW678" i="1"/>
  <c r="O680" i="1"/>
  <c r="K680" i="1"/>
  <c r="V656" i="1"/>
  <c r="Q659" i="1"/>
  <c r="Q661" i="1" s="1"/>
  <c r="Q662" i="1" s="1"/>
  <c r="L680" i="1"/>
  <c r="AV666" i="1"/>
  <c r="AX666" i="1" s="1"/>
  <c r="Q680" i="1"/>
  <c r="P615" i="1"/>
  <c r="P625" i="1" s="1"/>
  <c r="P627" i="1" s="1"/>
  <c r="P628" i="1" s="1"/>
  <c r="AW615" i="1"/>
  <c r="I659" i="1"/>
  <c r="I661" i="1" s="1"/>
  <c r="I662" i="1" s="1"/>
  <c r="R680" i="1"/>
  <c r="AE680" i="1"/>
  <c r="AQ616" i="1"/>
  <c r="AQ625" i="1" s="1"/>
  <c r="AQ627" i="1" s="1"/>
  <c r="AQ628" i="1" s="1"/>
  <c r="W677" i="1"/>
  <c r="W679" i="1" s="1"/>
  <c r="W680" i="1" s="1"/>
  <c r="I680" i="1"/>
  <c r="U680" i="1"/>
  <c r="L616" i="1"/>
  <c r="L625" i="1" s="1"/>
  <c r="L627" i="1" s="1"/>
  <c r="L628" i="1" s="1"/>
  <c r="AJ616" i="1"/>
  <c r="T679" i="1"/>
  <c r="T680" i="1" s="1"/>
  <c r="AV667" i="1"/>
  <c r="AX667" i="1" s="1"/>
  <c r="J680" i="1"/>
  <c r="P663" i="1"/>
  <c r="F663" i="1" s="1"/>
  <c r="AV663" i="1" s="1"/>
  <c r="AX663" i="1" s="1"/>
  <c r="V664" i="1"/>
  <c r="V677" i="1" s="1"/>
  <c r="V679" i="1" s="1"/>
  <c r="V680" i="1" s="1"/>
  <c r="W665" i="1"/>
  <c r="V665" i="1" s="1"/>
  <c r="AV665" i="1" s="1"/>
  <c r="AX665" i="1" s="1"/>
  <c r="G677" i="1"/>
  <c r="G679" i="1" s="1"/>
  <c r="G680" i="1" s="1"/>
  <c r="F676" i="1"/>
  <c r="T678" i="1"/>
  <c r="AJ678" i="1"/>
  <c r="AJ679" i="1" s="1"/>
  <c r="AJ680" i="1" s="1"/>
  <c r="AW664" i="1"/>
  <c r="S677" i="1"/>
  <c r="S679" i="1" s="1"/>
  <c r="S680" i="1" s="1"/>
  <c r="AW240" i="1" l="1"/>
  <c r="AQ71" i="1"/>
  <c r="AQ72" i="1" s="1"/>
  <c r="AX424" i="1"/>
  <c r="AX191" i="1"/>
  <c r="AQ33" i="1"/>
  <c r="AV582" i="1"/>
  <c r="AX199" i="1"/>
  <c r="AW207" i="1"/>
  <c r="AX588" i="1"/>
  <c r="AW567" i="1"/>
  <c r="AX228" i="1"/>
  <c r="AX63" i="1"/>
  <c r="AW610" i="1"/>
  <c r="AW612" i="1" s="1"/>
  <c r="AW613" i="1" s="1"/>
  <c r="V594" i="1"/>
  <c r="AV585" i="1"/>
  <c r="AX574" i="1"/>
  <c r="AW568" i="1"/>
  <c r="AX582" i="1"/>
  <c r="AX571" i="1"/>
  <c r="F539" i="1"/>
  <c r="AV533" i="1"/>
  <c r="AV539" i="1" s="1"/>
  <c r="AJ488" i="1"/>
  <c r="AW486" i="1"/>
  <c r="F469" i="1"/>
  <c r="AV463" i="1"/>
  <c r="W417" i="1"/>
  <c r="W419" i="1" s="1"/>
  <c r="W420" i="1" s="1"/>
  <c r="V407" i="1"/>
  <c r="V417" i="1" s="1"/>
  <c r="V419" i="1" s="1"/>
  <c r="V420" i="1" s="1"/>
  <c r="AX432" i="1"/>
  <c r="AW438" i="1"/>
  <c r="AW440" i="1" s="1"/>
  <c r="AW441" i="1" s="1"/>
  <c r="AW448" i="1"/>
  <c r="G403" i="1"/>
  <c r="F400" i="1"/>
  <c r="AV332" i="1"/>
  <c r="AX332" i="1" s="1"/>
  <c r="AJ346" i="1"/>
  <c r="F293" i="1"/>
  <c r="AV258" i="1"/>
  <c r="AX280" i="1"/>
  <c r="P296" i="1"/>
  <c r="AX270" i="1"/>
  <c r="AV244" i="1"/>
  <c r="AX244" i="1" s="1"/>
  <c r="AQ177" i="1"/>
  <c r="AQ178" i="1" s="1"/>
  <c r="F152" i="1"/>
  <c r="G154" i="1"/>
  <c r="AX174" i="1"/>
  <c r="AX201" i="1"/>
  <c r="V115" i="1"/>
  <c r="V122" i="1" s="1"/>
  <c r="V124" i="1" s="1"/>
  <c r="V125" i="1" s="1"/>
  <c r="W122" i="1"/>
  <c r="W124" i="1" s="1"/>
  <c r="W125" i="1" s="1"/>
  <c r="AV132" i="1"/>
  <c r="AW138" i="1"/>
  <c r="Q684" i="1"/>
  <c r="Q33" i="1"/>
  <c r="L140" i="1"/>
  <c r="L141" i="1" s="1"/>
  <c r="AG686" i="1"/>
  <c r="AG687" i="1" s="1"/>
  <c r="AG34" i="1"/>
  <c r="U686" i="1"/>
  <c r="U687" i="1" s="1"/>
  <c r="U34" i="1"/>
  <c r="H684" i="1"/>
  <c r="L33" i="1"/>
  <c r="Q685" i="1"/>
  <c r="P95" i="1"/>
  <c r="P96" i="1" s="1"/>
  <c r="AB686" i="1"/>
  <c r="AB687" i="1" s="1"/>
  <c r="AB34" i="1"/>
  <c r="N684" i="1"/>
  <c r="AJ659" i="1"/>
  <c r="AJ661" i="1" s="1"/>
  <c r="AJ662" i="1" s="1"/>
  <c r="F616" i="1"/>
  <c r="G625" i="1"/>
  <c r="G627" i="1" s="1"/>
  <c r="G628" i="1" s="1"/>
  <c r="AV608" i="1"/>
  <c r="F611" i="1"/>
  <c r="AX602" i="1"/>
  <c r="AJ610" i="1"/>
  <c r="AJ612" i="1" s="1"/>
  <c r="AJ613" i="1" s="1"/>
  <c r="AX578" i="1"/>
  <c r="F632" i="1"/>
  <c r="G594" i="1"/>
  <c r="G596" i="1" s="1"/>
  <c r="G597" i="1" s="1"/>
  <c r="F572" i="1"/>
  <c r="W553" i="1"/>
  <c r="V551" i="1"/>
  <c r="V553" i="1" s="1"/>
  <c r="AV523" i="1"/>
  <c r="AX523" i="1" s="1"/>
  <c r="F495" i="1"/>
  <c r="AV495" i="1" s="1"/>
  <c r="AX495" i="1" s="1"/>
  <c r="Q540" i="1"/>
  <c r="Q541" i="1" s="1"/>
  <c r="F538" i="1"/>
  <c r="F540" i="1" s="1"/>
  <c r="F541" i="1" s="1"/>
  <c r="F486" i="1"/>
  <c r="G488" i="1"/>
  <c r="AQ489" i="1"/>
  <c r="AQ490" i="1" s="1"/>
  <c r="AJ458" i="1"/>
  <c r="AJ460" i="1" s="1"/>
  <c r="AJ461" i="1" s="1"/>
  <c r="AX475" i="1"/>
  <c r="W487" i="1"/>
  <c r="V474" i="1"/>
  <c r="V487" i="1" s="1"/>
  <c r="AW422" i="1"/>
  <c r="AJ427" i="1"/>
  <c r="AJ429" i="1" s="1"/>
  <c r="AJ430" i="1" s="1"/>
  <c r="L438" i="1"/>
  <c r="L440" i="1" s="1"/>
  <c r="L441" i="1" s="1"/>
  <c r="AV414" i="1"/>
  <c r="AV418" i="1" s="1"/>
  <c r="AW455" i="1"/>
  <c r="AX455" i="1" s="1"/>
  <c r="AD460" i="1"/>
  <c r="AD461" i="1" s="1"/>
  <c r="AE404" i="1"/>
  <c r="AE405" i="1" s="1"/>
  <c r="F366" i="1"/>
  <c r="AX351" i="1"/>
  <c r="AX365" i="1" s="1"/>
  <c r="AW365" i="1"/>
  <c r="AW367" i="1" s="1"/>
  <c r="AW368" i="1" s="1"/>
  <c r="AV365" i="1"/>
  <c r="AW400" i="1"/>
  <c r="AJ459" i="1"/>
  <c r="AV345" i="1"/>
  <c r="AX345" i="1" s="1"/>
  <c r="AF346" i="1"/>
  <c r="AF348" i="1" s="1"/>
  <c r="AF349" i="1" s="1"/>
  <c r="AX543" i="1"/>
  <c r="F257" i="1"/>
  <c r="AV257" i="1" s="1"/>
  <c r="W303" i="1"/>
  <c r="W305" i="1" s="1"/>
  <c r="W306" i="1" s="1"/>
  <c r="AX272" i="1"/>
  <c r="V246" i="1"/>
  <c r="V253" i="1" s="1"/>
  <c r="V255" i="1" s="1"/>
  <c r="V256" i="1" s="1"/>
  <c r="W253" i="1"/>
  <c r="W255" i="1" s="1"/>
  <c r="W256" i="1" s="1"/>
  <c r="AW303" i="1"/>
  <c r="AW305" i="1" s="1"/>
  <c r="AJ207" i="1"/>
  <c r="AJ209" i="1" s="1"/>
  <c r="AJ210" i="1" s="1"/>
  <c r="AF293" i="1"/>
  <c r="AF295" i="1" s="1"/>
  <c r="AF296" i="1" s="1"/>
  <c r="AV235" i="1"/>
  <c r="AX235" i="1" s="1"/>
  <c r="V207" i="1"/>
  <c r="AV158" i="1"/>
  <c r="F175" i="1"/>
  <c r="L187" i="1"/>
  <c r="L189" i="1" s="1"/>
  <c r="L190" i="1" s="1"/>
  <c r="F160" i="1"/>
  <c r="AJ111" i="1"/>
  <c r="AW108" i="1"/>
  <c r="AV169" i="1"/>
  <c r="AX148" i="1"/>
  <c r="AX131" i="1"/>
  <c r="V160" i="1"/>
  <c r="AW115" i="1"/>
  <c r="AJ122" i="1"/>
  <c r="AJ124" i="1" s="1"/>
  <c r="AJ125" i="1" s="1"/>
  <c r="AX132" i="1"/>
  <c r="F108" i="1"/>
  <c r="V71" i="1"/>
  <c r="V72" i="1" s="1"/>
  <c r="AJ138" i="1"/>
  <c r="AJ140" i="1" s="1"/>
  <c r="AJ141" i="1" s="1"/>
  <c r="G683" i="1"/>
  <c r="F7" i="1"/>
  <c r="AX78" i="1"/>
  <c r="AX29" i="1"/>
  <c r="AX118" i="1"/>
  <c r="F73" i="1"/>
  <c r="AV73" i="1" s="1"/>
  <c r="AG684" i="1"/>
  <c r="U684" i="1"/>
  <c r="T686" i="1"/>
  <c r="T687" i="1" s="1"/>
  <c r="T34" i="1"/>
  <c r="AX61" i="1"/>
  <c r="S686" i="1"/>
  <c r="S687" i="1" s="1"/>
  <c r="S34" i="1"/>
  <c r="AR34" i="1"/>
  <c r="AK71" i="1"/>
  <c r="AK72" i="1" s="1"/>
  <c r="V94" i="1"/>
  <c r="AS685" i="1"/>
  <c r="AB684" i="1"/>
  <c r="V32" i="1"/>
  <c r="AT686" i="1"/>
  <c r="AT687" i="1" s="1"/>
  <c r="AT34" i="1"/>
  <c r="P684" i="1"/>
  <c r="P33" i="1"/>
  <c r="AX583" i="1"/>
  <c r="AX579" i="1"/>
  <c r="AJ594" i="1"/>
  <c r="AW572" i="1"/>
  <c r="F574" i="1"/>
  <c r="AV574" i="1" s="1"/>
  <c r="W554" i="1"/>
  <c r="W555" i="1" s="1"/>
  <c r="AW551" i="1"/>
  <c r="AJ553" i="1"/>
  <c r="AJ554" i="1" s="1"/>
  <c r="AJ555" i="1" s="1"/>
  <c r="V544" i="1"/>
  <c r="V552" i="1" s="1"/>
  <c r="V554" i="1" s="1"/>
  <c r="V555" i="1" s="1"/>
  <c r="W538" i="1"/>
  <c r="W540" i="1" s="1"/>
  <c r="W541" i="1" s="1"/>
  <c r="G538" i="1"/>
  <c r="G540" i="1" s="1"/>
  <c r="G541" i="1" s="1"/>
  <c r="AV538" i="1"/>
  <c r="AX484" i="1"/>
  <c r="W470" i="1"/>
  <c r="W471" i="1" s="1"/>
  <c r="W472" i="1" s="1"/>
  <c r="V468" i="1"/>
  <c r="V470" i="1" s="1"/>
  <c r="V471" i="1" s="1"/>
  <c r="V472" i="1" s="1"/>
  <c r="W516" i="1"/>
  <c r="W518" i="1" s="1"/>
  <c r="W519" i="1" s="1"/>
  <c r="F515" i="1"/>
  <c r="AX513" i="1"/>
  <c r="F445" i="1"/>
  <c r="AC489" i="1"/>
  <c r="AC490" i="1" s="1"/>
  <c r="AV448" i="1"/>
  <c r="N460" i="1"/>
  <c r="N461" i="1" s="1"/>
  <c r="AQ427" i="1"/>
  <c r="AQ429" i="1" s="1"/>
  <c r="AQ430" i="1" s="1"/>
  <c r="AW474" i="1"/>
  <c r="AJ403" i="1"/>
  <c r="P459" i="1"/>
  <c r="P460" i="1" s="1"/>
  <c r="P461" i="1" s="1"/>
  <c r="AV399" i="1"/>
  <c r="AX399" i="1" s="1"/>
  <c r="AV406" i="1"/>
  <c r="AX406" i="1" s="1"/>
  <c r="AV376" i="1"/>
  <c r="AX376" i="1" s="1"/>
  <c r="F365" i="1"/>
  <c r="F367" i="1" s="1"/>
  <c r="F368" i="1" s="1"/>
  <c r="AX302" i="1"/>
  <c r="AX304" i="1" s="1"/>
  <c r="AV383" i="1"/>
  <c r="F385" i="1"/>
  <c r="W346" i="1"/>
  <c r="W348" i="1" s="1"/>
  <c r="W349" i="1" s="1"/>
  <c r="F300" i="1"/>
  <c r="AV300" i="1" s="1"/>
  <c r="AX300" i="1" s="1"/>
  <c r="W241" i="1"/>
  <c r="V231" i="1"/>
  <c r="V241" i="1" s="1"/>
  <c r="V300" i="1"/>
  <c r="V303" i="1" s="1"/>
  <c r="V305" i="1" s="1"/>
  <c r="V306" i="1" s="1"/>
  <c r="AW297" i="1"/>
  <c r="AX297" i="1" s="1"/>
  <c r="W209" i="1"/>
  <c r="W210" i="1" s="1"/>
  <c r="AJ154" i="1"/>
  <c r="AW152" i="1"/>
  <c r="M209" i="1"/>
  <c r="M210" i="1" s="1"/>
  <c r="AQ240" i="1"/>
  <c r="AQ242" i="1" s="1"/>
  <c r="AQ243" i="1" s="1"/>
  <c r="V145" i="1"/>
  <c r="AV145" i="1" s="1"/>
  <c r="AX145" i="1" s="1"/>
  <c r="AN140" i="1"/>
  <c r="AN141" i="1" s="1"/>
  <c r="AQ153" i="1"/>
  <c r="AQ155" i="1" s="1"/>
  <c r="AQ156" i="1" s="1"/>
  <c r="R687" i="1"/>
  <c r="P138" i="1"/>
  <c r="P140" i="1" s="1"/>
  <c r="P141" i="1" s="1"/>
  <c r="V138" i="1"/>
  <c r="V140" i="1" s="1"/>
  <c r="V141" i="1" s="1"/>
  <c r="AX90" i="1"/>
  <c r="AW49" i="1"/>
  <c r="AX49" i="1" s="1"/>
  <c r="X95" i="1"/>
  <c r="X96" i="1" s="1"/>
  <c r="W31" i="1"/>
  <c r="V11" i="1"/>
  <c r="V31" i="1" s="1"/>
  <c r="I685" i="1"/>
  <c r="X34" i="1"/>
  <c r="AO686" i="1"/>
  <c r="AO687" i="1" s="1"/>
  <c r="AO34" i="1"/>
  <c r="T684" i="1"/>
  <c r="F62" i="1"/>
  <c r="AV102" i="1"/>
  <c r="S684" i="1"/>
  <c r="AC686" i="1"/>
  <c r="AC687" i="1" s="1"/>
  <c r="AC34" i="1"/>
  <c r="AA71" i="1"/>
  <c r="AA72" i="1" s="1"/>
  <c r="AF32" i="1"/>
  <c r="AF685" i="1" s="1"/>
  <c r="S685" i="1"/>
  <c r="W685" i="1"/>
  <c r="AT684" i="1"/>
  <c r="F678" i="1"/>
  <c r="AV676" i="1"/>
  <c r="V632" i="1"/>
  <c r="V659" i="1" s="1"/>
  <c r="V661" i="1" s="1"/>
  <c r="V662" i="1" s="1"/>
  <c r="W659" i="1"/>
  <c r="W661" i="1" s="1"/>
  <c r="W662" i="1" s="1"/>
  <c r="AV623" i="1"/>
  <c r="V599" i="1"/>
  <c r="V610" i="1" s="1"/>
  <c r="V612" i="1" s="1"/>
  <c r="V613" i="1" s="1"/>
  <c r="W610" i="1"/>
  <c r="W612" i="1" s="1"/>
  <c r="W613" i="1" s="1"/>
  <c r="AQ594" i="1"/>
  <c r="AQ596" i="1" s="1"/>
  <c r="AQ597" i="1" s="1"/>
  <c r="F586" i="1"/>
  <c r="AV586" i="1" s="1"/>
  <c r="F568" i="1"/>
  <c r="AV565" i="1"/>
  <c r="AV568" i="1" s="1"/>
  <c r="P567" i="1"/>
  <c r="P569" i="1" s="1"/>
  <c r="P570" i="1" s="1"/>
  <c r="AX561" i="1"/>
  <c r="AW552" i="1"/>
  <c r="L538" i="1"/>
  <c r="L540" i="1" s="1"/>
  <c r="L541" i="1" s="1"/>
  <c r="AX529" i="1"/>
  <c r="G470" i="1"/>
  <c r="G471" i="1" s="1"/>
  <c r="G472" i="1" s="1"/>
  <c r="F468" i="1"/>
  <c r="P487" i="1"/>
  <c r="P489" i="1" s="1"/>
  <c r="P490" i="1" s="1"/>
  <c r="AX501" i="1"/>
  <c r="F478" i="1"/>
  <c r="AV478" i="1" s="1"/>
  <c r="AX478" i="1" s="1"/>
  <c r="AL460" i="1"/>
  <c r="AL461" i="1" s="1"/>
  <c r="AX408" i="1"/>
  <c r="AF427" i="1"/>
  <c r="AF429" i="1" s="1"/>
  <c r="AF430" i="1" s="1"/>
  <c r="AJ489" i="1"/>
  <c r="AJ490" i="1" s="1"/>
  <c r="AX396" i="1"/>
  <c r="L404" i="1"/>
  <c r="L405" i="1" s="1"/>
  <c r="G418" i="1"/>
  <c r="F398" i="1"/>
  <c r="AV398" i="1" s="1"/>
  <c r="AX398" i="1" s="1"/>
  <c r="AX382" i="1"/>
  <c r="AH460" i="1"/>
  <c r="AH461" i="1" s="1"/>
  <c r="AM404" i="1"/>
  <c r="AM405" i="1" s="1"/>
  <c r="P402" i="1"/>
  <c r="P404" i="1" s="1"/>
  <c r="P405" i="1" s="1"/>
  <c r="AX341" i="1"/>
  <c r="AQ306" i="1"/>
  <c r="F250" i="1"/>
  <c r="G254" i="1"/>
  <c r="L293" i="1"/>
  <c r="L295" i="1" s="1"/>
  <c r="L296" i="1" s="1"/>
  <c r="F217" i="1"/>
  <c r="P207" i="1"/>
  <c r="P209" i="1" s="1"/>
  <c r="P210" i="1" s="1"/>
  <c r="F176" i="1"/>
  <c r="AV171" i="1"/>
  <c r="AV176" i="1" s="1"/>
  <c r="AX212" i="1"/>
  <c r="AF209" i="1"/>
  <c r="AF210" i="1" s="1"/>
  <c r="AX144" i="1"/>
  <c r="AX133" i="1"/>
  <c r="AX171" i="1"/>
  <c r="AX176" i="1" s="1"/>
  <c r="AW176" i="1"/>
  <c r="AJ153" i="1"/>
  <c r="AJ155" i="1" s="1"/>
  <c r="AJ156" i="1" s="1"/>
  <c r="AW143" i="1"/>
  <c r="AM140" i="1"/>
  <c r="AM141" i="1" s="1"/>
  <c r="AQ187" i="1"/>
  <c r="AQ189" i="1" s="1"/>
  <c r="AQ190" i="1" s="1"/>
  <c r="AX169" i="1"/>
  <c r="M95" i="1"/>
  <c r="M96" i="1" s="1"/>
  <c r="AW94" i="1"/>
  <c r="V93" i="1"/>
  <c r="V95" i="1" s="1"/>
  <c r="V96" i="1" s="1"/>
  <c r="AX126" i="1"/>
  <c r="F93" i="1"/>
  <c r="AV74" i="1"/>
  <c r="AV93" i="1" s="1"/>
  <c r="P71" i="1"/>
  <c r="P72" i="1" s="1"/>
  <c r="L71" i="1"/>
  <c r="L72" i="1" s="1"/>
  <c r="AM684" i="1"/>
  <c r="W138" i="1"/>
  <c r="W140" i="1" s="1"/>
  <c r="W141" i="1" s="1"/>
  <c r="AX8" i="1"/>
  <c r="W110" i="1"/>
  <c r="W112" i="1" s="1"/>
  <c r="W113" i="1" s="1"/>
  <c r="X684" i="1"/>
  <c r="AO684" i="1"/>
  <c r="AD34" i="1"/>
  <c r="AC684" i="1"/>
  <c r="Y95" i="1"/>
  <c r="Y96" i="1" s="1"/>
  <c r="M686" i="1"/>
  <c r="M687" i="1" s="1"/>
  <c r="M34" i="1"/>
  <c r="Y686" i="1"/>
  <c r="Y687" i="1" s="1"/>
  <c r="Y34" i="1"/>
  <c r="AK34" i="1"/>
  <c r="K685" i="1"/>
  <c r="AW677" i="1"/>
  <c r="AW679" i="1" s="1"/>
  <c r="AW680" i="1" s="1"/>
  <c r="F679" i="1"/>
  <c r="F680" i="1" s="1"/>
  <c r="W625" i="1"/>
  <c r="W627" i="1" s="1"/>
  <c r="W628" i="1" s="1"/>
  <c r="V616" i="1"/>
  <c r="V625" i="1" s="1"/>
  <c r="V627" i="1" s="1"/>
  <c r="V628" i="1" s="1"/>
  <c r="F615" i="1"/>
  <c r="AX605" i="1"/>
  <c r="AX607" i="1"/>
  <c r="W595" i="1"/>
  <c r="W596" i="1" s="1"/>
  <c r="W597" i="1" s="1"/>
  <c r="V593" i="1"/>
  <c r="V595" i="1" s="1"/>
  <c r="AQ610" i="1"/>
  <c r="AQ612" i="1" s="1"/>
  <c r="AQ613" i="1" s="1"/>
  <c r="AX592" i="1"/>
  <c r="G613" i="1"/>
  <c r="AF594" i="1"/>
  <c r="AF596" i="1" s="1"/>
  <c r="AF597" i="1" s="1"/>
  <c r="L610" i="1"/>
  <c r="L612" i="1" s="1"/>
  <c r="L613" i="1" s="1"/>
  <c r="W569" i="1"/>
  <c r="W570" i="1" s="1"/>
  <c r="I540" i="1"/>
  <c r="I541" i="1" s="1"/>
  <c r="F546" i="1"/>
  <c r="AV546" i="1" s="1"/>
  <c r="AX546" i="1" s="1"/>
  <c r="AJ516" i="1"/>
  <c r="P471" i="1"/>
  <c r="P472" i="1" s="1"/>
  <c r="AX451" i="1"/>
  <c r="W427" i="1"/>
  <c r="W429" i="1" s="1"/>
  <c r="W430" i="1" s="1"/>
  <c r="V422" i="1"/>
  <c r="V427" i="1" s="1"/>
  <c r="V429" i="1" s="1"/>
  <c r="V430" i="1" s="1"/>
  <c r="AK419" i="1"/>
  <c r="AK420" i="1" s="1"/>
  <c r="AW407" i="1"/>
  <c r="AJ417" i="1"/>
  <c r="AX373" i="1"/>
  <c r="AQ438" i="1"/>
  <c r="AQ440" i="1" s="1"/>
  <c r="AQ441" i="1" s="1"/>
  <c r="AW458" i="1"/>
  <c r="AX443" i="1"/>
  <c r="I460" i="1"/>
  <c r="I461" i="1" s="1"/>
  <c r="AV397" i="1"/>
  <c r="AX397" i="1" s="1"/>
  <c r="P348" i="1"/>
  <c r="P349" i="1" s="1"/>
  <c r="AX393" i="1"/>
  <c r="F370" i="1"/>
  <c r="G384" i="1"/>
  <c r="G386" i="1" s="1"/>
  <c r="G387" i="1" s="1"/>
  <c r="AF367" i="1"/>
  <c r="AF368" i="1" s="1"/>
  <c r="AW391" i="1"/>
  <c r="AX391" i="1" s="1"/>
  <c r="AX335" i="1"/>
  <c r="P368" i="1"/>
  <c r="AV309" i="1"/>
  <c r="AJ241" i="1"/>
  <c r="AW231" i="1"/>
  <c r="R242" i="1"/>
  <c r="R243" i="1" s="1"/>
  <c r="AX257" i="1"/>
  <c r="AX213" i="1"/>
  <c r="AV287" i="1"/>
  <c r="AV294" i="1" s="1"/>
  <c r="AW186" i="1"/>
  <c r="AJ188" i="1"/>
  <c r="AW282" i="1"/>
  <c r="AX282" i="1" s="1"/>
  <c r="AJ253" i="1"/>
  <c r="AJ255" i="1" s="1"/>
  <c r="AJ256" i="1" s="1"/>
  <c r="AW246" i="1"/>
  <c r="G188" i="1"/>
  <c r="F186" i="1"/>
  <c r="V242" i="1"/>
  <c r="V243" i="1" s="1"/>
  <c r="AX197" i="1"/>
  <c r="W293" i="1"/>
  <c r="W295" i="1" s="1"/>
  <c r="W296" i="1" s="1"/>
  <c r="AF187" i="1"/>
  <c r="AF189" i="1" s="1"/>
  <c r="AF190" i="1" s="1"/>
  <c r="AJ176" i="1"/>
  <c r="AX135" i="1"/>
  <c r="AJ95" i="1"/>
  <c r="AJ96" i="1" s="1"/>
  <c r="AJ175" i="1"/>
  <c r="AJ177" i="1" s="1"/>
  <c r="AJ178" i="1" s="1"/>
  <c r="P153" i="1"/>
  <c r="P155" i="1" s="1"/>
  <c r="P156" i="1" s="1"/>
  <c r="W175" i="1"/>
  <c r="W177" i="1" s="1"/>
  <c r="W178" i="1" s="1"/>
  <c r="AW102" i="1"/>
  <c r="AX102" i="1" s="1"/>
  <c r="AX100" i="1"/>
  <c r="AF683" i="1"/>
  <c r="W93" i="1"/>
  <c r="W95" i="1" s="1"/>
  <c r="W96" i="1" s="1"/>
  <c r="G93" i="1"/>
  <c r="G95" i="1" s="1"/>
  <c r="G96" i="1" s="1"/>
  <c r="F115" i="1"/>
  <c r="U685" i="1"/>
  <c r="AJ69" i="1"/>
  <c r="AJ71" i="1" s="1"/>
  <c r="AJ72" i="1" s="1"/>
  <c r="AU684" i="1"/>
  <c r="K686" i="1"/>
  <c r="K687" i="1" s="1"/>
  <c r="K34" i="1"/>
  <c r="J686" i="1"/>
  <c r="J687" i="1" s="1"/>
  <c r="J34" i="1"/>
  <c r="AD684" i="1"/>
  <c r="AN686" i="1"/>
  <c r="AN687" i="1" s="1"/>
  <c r="AN34" i="1"/>
  <c r="M684" i="1"/>
  <c r="Y684" i="1"/>
  <c r="AI685" i="1"/>
  <c r="AV36" i="1"/>
  <c r="AV69" i="1" s="1"/>
  <c r="AK684" i="1"/>
  <c r="AW616" i="1"/>
  <c r="P680" i="1"/>
  <c r="AV664" i="1"/>
  <c r="AV677" i="1" s="1"/>
  <c r="AV604" i="1"/>
  <c r="AX604" i="1" s="1"/>
  <c r="F595" i="1"/>
  <c r="AX585" i="1"/>
  <c r="AJ595" i="1"/>
  <c r="AW593" i="1"/>
  <c r="AV578" i="1"/>
  <c r="F599" i="1"/>
  <c r="V558" i="1"/>
  <c r="V567" i="1" s="1"/>
  <c r="V569" i="1" s="1"/>
  <c r="V570" i="1" s="1"/>
  <c r="AW533" i="1"/>
  <c r="V516" i="1"/>
  <c r="V518" i="1" s="1"/>
  <c r="V519" i="1" s="1"/>
  <c r="AX524" i="1"/>
  <c r="AJ517" i="1"/>
  <c r="AJ538" i="1"/>
  <c r="AJ540" i="1" s="1"/>
  <c r="AJ541" i="1" s="1"/>
  <c r="AW520" i="1"/>
  <c r="AX520" i="1" s="1"/>
  <c r="AV492" i="1"/>
  <c r="V486" i="1"/>
  <c r="V488" i="1" s="1"/>
  <c r="W488" i="1"/>
  <c r="F506" i="1"/>
  <c r="AV506" i="1" s="1"/>
  <c r="AX506" i="1" s="1"/>
  <c r="G459" i="1"/>
  <c r="G460" i="1" s="1"/>
  <c r="G461" i="1" s="1"/>
  <c r="F454" i="1"/>
  <c r="G417" i="1"/>
  <c r="G419" i="1" s="1"/>
  <c r="G420" i="1" s="1"/>
  <c r="F407" i="1"/>
  <c r="AW468" i="1"/>
  <c r="AJ470" i="1"/>
  <c r="AJ471" i="1" s="1"/>
  <c r="AJ472" i="1" s="1"/>
  <c r="V445" i="1"/>
  <c r="V458" i="1" s="1"/>
  <c r="V460" i="1" s="1"/>
  <c r="V461" i="1" s="1"/>
  <c r="AQ459" i="1"/>
  <c r="AQ685" i="1" s="1"/>
  <c r="F418" i="1"/>
  <c r="AF419" i="1"/>
  <c r="AF420" i="1" s="1"/>
  <c r="F412" i="1"/>
  <c r="AV412" i="1" s="1"/>
  <c r="AX412" i="1" s="1"/>
  <c r="G402" i="1"/>
  <c r="G404" i="1" s="1"/>
  <c r="G405" i="1" s="1"/>
  <c r="F389" i="1"/>
  <c r="AV363" i="1"/>
  <c r="F433" i="1"/>
  <c r="G438" i="1"/>
  <c r="G440" i="1" s="1"/>
  <c r="G441" i="1" s="1"/>
  <c r="V337" i="1"/>
  <c r="V347" i="1" s="1"/>
  <c r="V348" i="1" s="1"/>
  <c r="V349" i="1" s="1"/>
  <c r="AX350" i="1"/>
  <c r="AK348" i="1"/>
  <c r="AK349" i="1" s="1"/>
  <c r="AQ255" i="1"/>
  <c r="AQ256" i="1" s="1"/>
  <c r="AJ293" i="1"/>
  <c r="AJ295" i="1" s="1"/>
  <c r="AJ296" i="1" s="1"/>
  <c r="F246" i="1"/>
  <c r="G253" i="1"/>
  <c r="G255" i="1" s="1"/>
  <c r="G256" i="1" s="1"/>
  <c r="F294" i="1"/>
  <c r="AV192" i="1"/>
  <c r="F207" i="1"/>
  <c r="H242" i="1"/>
  <c r="H243" i="1" s="1"/>
  <c r="AK209" i="1"/>
  <c r="AK210" i="1" s="1"/>
  <c r="W188" i="1"/>
  <c r="V186" i="1"/>
  <c r="V188" i="1" s="1"/>
  <c r="V293" i="1"/>
  <c r="V295" i="1" s="1"/>
  <c r="V296" i="1" s="1"/>
  <c r="W187" i="1"/>
  <c r="V180" i="1"/>
  <c r="AF153" i="1"/>
  <c r="AF155" i="1" s="1"/>
  <c r="AF156" i="1" s="1"/>
  <c r="AV120" i="1"/>
  <c r="F123" i="1"/>
  <c r="F135" i="1"/>
  <c r="AV135" i="1" s="1"/>
  <c r="G176" i="1"/>
  <c r="G177" i="1" s="1"/>
  <c r="G178" i="1" s="1"/>
  <c r="F143" i="1"/>
  <c r="G153" i="1"/>
  <c r="G155" i="1" s="1"/>
  <c r="G156" i="1" s="1"/>
  <c r="AX117" i="1"/>
  <c r="AF71" i="1"/>
  <c r="AF72" i="1" s="1"/>
  <c r="R685" i="1"/>
  <c r="F89" i="1"/>
  <c r="AV89" i="1" s="1"/>
  <c r="AX89" i="1" s="1"/>
  <c r="AU686" i="1"/>
  <c r="AU687" i="1" s="1"/>
  <c r="AU34" i="1"/>
  <c r="O684" i="1"/>
  <c r="AJ683" i="1"/>
  <c r="AW7" i="1"/>
  <c r="K684" i="1"/>
  <c r="J684" i="1"/>
  <c r="I34" i="1"/>
  <c r="AN684" i="1"/>
  <c r="AW65" i="1"/>
  <c r="AX65" i="1" s="1"/>
  <c r="AJ32" i="1"/>
  <c r="F69" i="1"/>
  <c r="AA686" i="1"/>
  <c r="AA687" i="1" s="1"/>
  <c r="AA34" i="1"/>
  <c r="AW208" i="1"/>
  <c r="F659" i="1"/>
  <c r="F661" i="1" s="1"/>
  <c r="F662" i="1" s="1"/>
  <c r="AV614" i="1"/>
  <c r="AX614" i="1" s="1"/>
  <c r="AW575" i="1"/>
  <c r="AX575" i="1" s="1"/>
  <c r="AV584" i="1"/>
  <c r="AX584" i="1" s="1"/>
  <c r="P594" i="1"/>
  <c r="P596" i="1" s="1"/>
  <c r="P597" i="1" s="1"/>
  <c r="AX531" i="1"/>
  <c r="L518" i="1"/>
  <c r="L519" i="1" s="1"/>
  <c r="AW516" i="1"/>
  <c r="AW518" i="1" s="1"/>
  <c r="AW519" i="1" s="1"/>
  <c r="AF490" i="1"/>
  <c r="AX436" i="1"/>
  <c r="F422" i="1"/>
  <c r="G427" i="1"/>
  <c r="G429" i="1" s="1"/>
  <c r="G430" i="1" s="1"/>
  <c r="V459" i="1"/>
  <c r="AV444" i="1"/>
  <c r="AX444" i="1" s="1"/>
  <c r="P427" i="1"/>
  <c r="P429" i="1" s="1"/>
  <c r="P430" i="1" s="1"/>
  <c r="AF404" i="1"/>
  <c r="AF405" i="1" s="1"/>
  <c r="AX426" i="1"/>
  <c r="AX428" i="1" s="1"/>
  <c r="AJ418" i="1"/>
  <c r="F390" i="1"/>
  <c r="AV390" i="1" s="1"/>
  <c r="AX390" i="1" s="1"/>
  <c r="AX336" i="1"/>
  <c r="F308" i="1"/>
  <c r="AV298" i="1"/>
  <c r="W402" i="1"/>
  <c r="V389" i="1"/>
  <c r="V402" i="1" s="1"/>
  <c r="V404" i="1" s="1"/>
  <c r="V405" i="1" s="1"/>
  <c r="AW337" i="1"/>
  <c r="AW309" i="1"/>
  <c r="AX309" i="1" s="1"/>
  <c r="AW294" i="1"/>
  <c r="AX287" i="1"/>
  <c r="AX294" i="1" s="1"/>
  <c r="V370" i="1"/>
  <c r="V384" i="1" s="1"/>
  <c r="V386" i="1" s="1"/>
  <c r="V387" i="1" s="1"/>
  <c r="W384" i="1"/>
  <c r="W386" i="1" s="1"/>
  <c r="W387" i="1" s="1"/>
  <c r="G241" i="1"/>
  <c r="G242" i="1" s="1"/>
  <c r="G243" i="1" s="1"/>
  <c r="F231" i="1"/>
  <c r="AX236" i="1"/>
  <c r="AX261" i="1"/>
  <c r="AV260" i="1"/>
  <c r="AW260" i="1"/>
  <c r="G209" i="1"/>
  <c r="G210" i="1" s="1"/>
  <c r="AV184" i="1"/>
  <c r="AX184" i="1" s="1"/>
  <c r="AX146" i="1"/>
  <c r="V143" i="1"/>
  <c r="V153" i="1" s="1"/>
  <c r="W153" i="1"/>
  <c r="AX150" i="1"/>
  <c r="AV134" i="1"/>
  <c r="AX134" i="1" s="1"/>
  <c r="G138" i="1"/>
  <c r="G140" i="1" s="1"/>
  <c r="G141" i="1" s="1"/>
  <c r="F127" i="1"/>
  <c r="AX129" i="1"/>
  <c r="AV86" i="1"/>
  <c r="F94" i="1"/>
  <c r="AW136" i="1"/>
  <c r="AJ139" i="1"/>
  <c r="G187" i="1"/>
  <c r="G189" i="1" s="1"/>
  <c r="G190" i="1" s="1"/>
  <c r="F180" i="1"/>
  <c r="P685" i="1"/>
  <c r="AE684" i="1"/>
  <c r="G32" i="1"/>
  <c r="G685" i="1" s="1"/>
  <c r="F26" i="1"/>
  <c r="P683" i="1"/>
  <c r="W94" i="1"/>
  <c r="G31" i="1"/>
  <c r="F11" i="1"/>
  <c r="L153" i="1"/>
  <c r="L155" i="1" s="1"/>
  <c r="L156" i="1" s="1"/>
  <c r="G110" i="1"/>
  <c r="G112" i="1" s="1"/>
  <c r="G113" i="1" s="1"/>
  <c r="O686" i="1"/>
  <c r="O687" i="1" s="1"/>
  <c r="O34" i="1"/>
  <c r="AX101" i="1"/>
  <c r="AW85" i="1"/>
  <c r="AX85" i="1" s="1"/>
  <c r="AE686" i="1"/>
  <c r="AE687" i="1" s="1"/>
  <c r="AE34" i="1"/>
  <c r="AP686" i="1"/>
  <c r="AP687" i="1" s="1"/>
  <c r="AP34" i="1"/>
  <c r="I684" i="1"/>
  <c r="AI686" i="1"/>
  <c r="AI687" i="1" s="1"/>
  <c r="AI34" i="1"/>
  <c r="R686" i="1"/>
  <c r="R34" i="1"/>
  <c r="AS686" i="1"/>
  <c r="AS687" i="1" s="1"/>
  <c r="AS34" i="1"/>
  <c r="AJ110" i="1"/>
  <c r="AJ112" i="1" s="1"/>
  <c r="AJ113" i="1" s="1"/>
  <c r="AW32" i="1"/>
  <c r="Z686" i="1"/>
  <c r="Z687" i="1" s="1"/>
  <c r="Z34" i="1"/>
  <c r="AL686" i="1"/>
  <c r="AL687" i="1" s="1"/>
  <c r="AL34" i="1"/>
  <c r="AA684" i="1"/>
  <c r="AH34" i="1"/>
  <c r="AW625" i="1"/>
  <c r="AW627" i="1" s="1"/>
  <c r="AW628" i="1" s="1"/>
  <c r="AX603" i="1"/>
  <c r="AX586" i="1"/>
  <c r="G553" i="1"/>
  <c r="G554" i="1" s="1"/>
  <c r="G555" i="1" s="1"/>
  <c r="F551" i="1"/>
  <c r="L594" i="1"/>
  <c r="L596" i="1" s="1"/>
  <c r="L597" i="1" s="1"/>
  <c r="F567" i="1"/>
  <c r="F569" i="1" s="1"/>
  <c r="F570" i="1" s="1"/>
  <c r="AV557" i="1"/>
  <c r="AW538" i="1"/>
  <c r="AX521" i="1"/>
  <c r="G516" i="1"/>
  <c r="G518" i="1" s="1"/>
  <c r="G519" i="1" s="1"/>
  <c r="G487" i="1"/>
  <c r="G489" i="1" s="1"/>
  <c r="G490" i="1" s="1"/>
  <c r="F474" i="1"/>
  <c r="V473" i="1"/>
  <c r="AV473" i="1" s="1"/>
  <c r="AX473" i="1" s="1"/>
  <c r="F450" i="1"/>
  <c r="AV450" i="1" s="1"/>
  <c r="AX450" i="1" s="1"/>
  <c r="W438" i="1"/>
  <c r="W440" i="1" s="1"/>
  <c r="W441" i="1" s="1"/>
  <c r="M419" i="1"/>
  <c r="M420" i="1" s="1"/>
  <c r="AP460" i="1"/>
  <c r="AP461" i="1" s="1"/>
  <c r="AJ438" i="1"/>
  <c r="AJ440" i="1" s="1"/>
  <c r="AJ441" i="1" s="1"/>
  <c r="W403" i="1"/>
  <c r="V400" i="1"/>
  <c r="V403" i="1" s="1"/>
  <c r="AQ417" i="1"/>
  <c r="AQ419" i="1" s="1"/>
  <c r="AQ420" i="1" s="1"/>
  <c r="AX401" i="1"/>
  <c r="AJ402" i="1"/>
  <c r="AJ404" i="1" s="1"/>
  <c r="AJ405" i="1" s="1"/>
  <c r="AW389" i="1"/>
  <c r="AW370" i="1"/>
  <c r="AJ384" i="1"/>
  <c r="AJ386" i="1" s="1"/>
  <c r="AJ387" i="1" s="1"/>
  <c r="AW418" i="1"/>
  <c r="AX414" i="1"/>
  <c r="AX418" i="1" s="1"/>
  <c r="V367" i="1"/>
  <c r="V368" i="1" s="1"/>
  <c r="AJ347" i="1"/>
  <c r="AX319" i="1"/>
  <c r="AP348" i="1"/>
  <c r="AP349" i="1" s="1"/>
  <c r="AV249" i="1"/>
  <c r="AX249" i="1" s="1"/>
  <c r="AW254" i="1"/>
  <c r="AW250" i="1"/>
  <c r="AJ242" i="1"/>
  <c r="AJ243" i="1" s="1"/>
  <c r="F337" i="1"/>
  <c r="W242" i="1"/>
  <c r="W243" i="1" s="1"/>
  <c r="F205" i="1"/>
  <c r="AX158" i="1"/>
  <c r="AW175" i="1"/>
  <c r="AW177" i="1" s="1"/>
  <c r="AW178" i="1" s="1"/>
  <c r="AJ187" i="1"/>
  <c r="AJ189" i="1" s="1"/>
  <c r="AJ190" i="1" s="1"/>
  <c r="AW180" i="1"/>
  <c r="V205" i="1"/>
  <c r="V208" i="1" s="1"/>
  <c r="V164" i="1"/>
  <c r="V175" i="1" s="1"/>
  <c r="V177" i="1" s="1"/>
  <c r="V178" i="1" s="1"/>
  <c r="V185" i="1"/>
  <c r="AV185" i="1" s="1"/>
  <c r="AX185" i="1" s="1"/>
  <c r="L139" i="1"/>
  <c r="L685" i="1" s="1"/>
  <c r="F136" i="1"/>
  <c r="AV196" i="1"/>
  <c r="AX196" i="1" s="1"/>
  <c r="AX159" i="1"/>
  <c r="V152" i="1"/>
  <c r="V154" i="1" s="1"/>
  <c r="W154" i="1"/>
  <c r="Q155" i="1"/>
  <c r="Q156" i="1" s="1"/>
  <c r="AX73" i="1"/>
  <c r="AW11" i="1"/>
  <c r="AW31" i="1" s="1"/>
  <c r="AR95" i="1"/>
  <c r="AR96" i="1" s="1"/>
  <c r="W683" i="1"/>
  <c r="V7" i="1"/>
  <c r="V683" i="1" s="1"/>
  <c r="F110" i="1"/>
  <c r="AV98" i="1"/>
  <c r="AX82" i="1"/>
  <c r="P70" i="1"/>
  <c r="AP684" i="1"/>
  <c r="H34" i="1"/>
  <c r="AI684" i="1"/>
  <c r="R684" i="1"/>
  <c r="AS684" i="1"/>
  <c r="Z684" i="1"/>
  <c r="AL684" i="1"/>
  <c r="N686" i="1"/>
  <c r="N687" i="1" s="1"/>
  <c r="N34" i="1"/>
  <c r="AH684" i="1"/>
  <c r="AW33" i="1" l="1"/>
  <c r="V155" i="1"/>
  <c r="V156" i="1" s="1"/>
  <c r="AV231" i="1"/>
  <c r="AV241" i="1" s="1"/>
  <c r="F241" i="1"/>
  <c r="F427" i="1"/>
  <c r="F429" i="1" s="1"/>
  <c r="F430" i="1" s="1"/>
  <c r="AV422" i="1"/>
  <c r="AV427" i="1" s="1"/>
  <c r="AV429" i="1" s="1"/>
  <c r="AV430" i="1" s="1"/>
  <c r="AV123" i="1"/>
  <c r="AX120" i="1"/>
  <c r="AX123" i="1" s="1"/>
  <c r="AV366" i="1"/>
  <c r="AX363" i="1"/>
  <c r="AX366" i="1" s="1"/>
  <c r="AX533" i="1"/>
  <c r="AX539" i="1" s="1"/>
  <c r="AW539" i="1"/>
  <c r="AW540" i="1" s="1"/>
  <c r="AW541" i="1" s="1"/>
  <c r="AW253" i="1"/>
  <c r="AW255" i="1" s="1"/>
  <c r="AW256" i="1" s="1"/>
  <c r="AX246" i="1"/>
  <c r="AX253" i="1" s="1"/>
  <c r="AV217" i="1"/>
  <c r="F240" i="1"/>
  <c r="AV62" i="1"/>
  <c r="F70" i="1"/>
  <c r="W684" i="1"/>
  <c r="W33" i="1"/>
  <c r="AW553" i="1"/>
  <c r="AW554" i="1" s="1"/>
  <c r="AW555" i="1" s="1"/>
  <c r="V209" i="1"/>
  <c r="V210" i="1" s="1"/>
  <c r="L686" i="1"/>
  <c r="L687" i="1" s="1"/>
  <c r="L34" i="1"/>
  <c r="AQ686" i="1"/>
  <c r="AQ687" i="1" s="1"/>
  <c r="AQ34" i="1"/>
  <c r="AW187" i="1"/>
  <c r="AH686" i="1"/>
  <c r="AH687" i="1" s="1"/>
  <c r="AV94" i="1"/>
  <c r="AX86" i="1"/>
  <c r="AX94" i="1" s="1"/>
  <c r="W404" i="1"/>
  <c r="W405" i="1" s="1"/>
  <c r="F71" i="1"/>
  <c r="F72" i="1" s="1"/>
  <c r="AW683" i="1"/>
  <c r="AV389" i="1"/>
  <c r="AV402" i="1" s="1"/>
  <c r="F402" i="1"/>
  <c r="AX468" i="1"/>
  <c r="AX470" i="1" s="1"/>
  <c r="AW470" i="1"/>
  <c r="AW471" i="1" s="1"/>
  <c r="AW472" i="1" s="1"/>
  <c r="AV516" i="1"/>
  <c r="AX492" i="1"/>
  <c r="AX516" i="1" s="1"/>
  <c r="AX664" i="1"/>
  <c r="AX677" i="1" s="1"/>
  <c r="AV95" i="1"/>
  <c r="AV96" i="1" s="1"/>
  <c r="AW154" i="1"/>
  <c r="L684" i="1"/>
  <c r="Q686" i="1"/>
  <c r="Q687" i="1" s="1"/>
  <c r="Q34" i="1"/>
  <c r="AQ684" i="1"/>
  <c r="F487" i="1"/>
  <c r="AV474" i="1"/>
  <c r="AV487" i="1" s="1"/>
  <c r="F553" i="1"/>
  <c r="AV551" i="1"/>
  <c r="AV553" i="1" s="1"/>
  <c r="AV303" i="1"/>
  <c r="AV305" i="1" s="1"/>
  <c r="AV306" i="1" s="1"/>
  <c r="AX298" i="1"/>
  <c r="AX303" i="1" s="1"/>
  <c r="AX305" i="1" s="1"/>
  <c r="AX306" i="1" s="1"/>
  <c r="AJ685" i="1"/>
  <c r="V187" i="1"/>
  <c r="V189" i="1" s="1"/>
  <c r="V190" i="1" s="1"/>
  <c r="AV207" i="1"/>
  <c r="AX192" i="1"/>
  <c r="AX207" i="1" s="1"/>
  <c r="AW346" i="1"/>
  <c r="AW348" i="1" s="1"/>
  <c r="AW349" i="1" s="1"/>
  <c r="F417" i="1"/>
  <c r="F419" i="1" s="1"/>
  <c r="F420" i="1" s="1"/>
  <c r="AV407" i="1"/>
  <c r="AV417" i="1" s="1"/>
  <c r="AV419" i="1" s="1"/>
  <c r="AV420" i="1" s="1"/>
  <c r="F516" i="1"/>
  <c r="AV599" i="1"/>
  <c r="F610" i="1"/>
  <c r="F612" i="1" s="1"/>
  <c r="F613" i="1" s="1"/>
  <c r="AW241" i="1"/>
  <c r="AX231" i="1"/>
  <c r="AX241" i="1" s="1"/>
  <c r="F384" i="1"/>
  <c r="F386" i="1" s="1"/>
  <c r="F387" i="1" s="1"/>
  <c r="AV370" i="1"/>
  <c r="AV384" i="1" s="1"/>
  <c r="F95" i="1"/>
  <c r="F96" i="1" s="1"/>
  <c r="AV626" i="1"/>
  <c r="AX623" i="1"/>
  <c r="AX626" i="1" s="1"/>
  <c r="AV445" i="1"/>
  <c r="F458" i="1"/>
  <c r="AR686" i="1"/>
  <c r="AR687" i="1" s="1"/>
  <c r="F111" i="1"/>
  <c r="F112" i="1" s="1"/>
  <c r="F113" i="1" s="1"/>
  <c r="AV108" i="1"/>
  <c r="AV111" i="1" s="1"/>
  <c r="AX108" i="1"/>
  <c r="AX111" i="1" s="1"/>
  <c r="AW111" i="1"/>
  <c r="AW403" i="1"/>
  <c r="AW459" i="1"/>
  <c r="AW460" i="1" s="1"/>
  <c r="AW461" i="1" s="1"/>
  <c r="V596" i="1"/>
  <c r="V597" i="1" s="1"/>
  <c r="AW569" i="1"/>
  <c r="AW570" i="1" s="1"/>
  <c r="AQ460" i="1"/>
  <c r="AQ461" i="1" s="1"/>
  <c r="H686" i="1"/>
  <c r="H687" i="1" s="1"/>
  <c r="AV136" i="1"/>
  <c r="AV139" i="1" s="1"/>
  <c r="F139" i="1"/>
  <c r="AV11" i="1"/>
  <c r="AV31" i="1" s="1"/>
  <c r="F31" i="1"/>
  <c r="F138" i="1"/>
  <c r="F140" i="1" s="1"/>
  <c r="F141" i="1" s="1"/>
  <c r="AV127" i="1"/>
  <c r="F303" i="1"/>
  <c r="F305" i="1" s="1"/>
  <c r="F306" i="1" s="1"/>
  <c r="F153" i="1"/>
  <c r="AV143" i="1"/>
  <c r="AV153" i="1" s="1"/>
  <c r="W189" i="1"/>
  <c r="W190" i="1" s="1"/>
  <c r="AV679" i="1"/>
  <c r="AV680" i="1" s="1"/>
  <c r="AJ419" i="1"/>
  <c r="AJ420" i="1" s="1"/>
  <c r="AW93" i="1"/>
  <c r="AW95" i="1" s="1"/>
  <c r="AW96" i="1" s="1"/>
  <c r="AV250" i="1"/>
  <c r="AX250" i="1" s="1"/>
  <c r="AX254" i="1" s="1"/>
  <c r="F254" i="1"/>
  <c r="AV385" i="1"/>
  <c r="AX383" i="1"/>
  <c r="AX385" i="1" s="1"/>
  <c r="AV540" i="1"/>
  <c r="AV541" i="1" s="1"/>
  <c r="AX572" i="1"/>
  <c r="AX594" i="1" s="1"/>
  <c r="AW594" i="1"/>
  <c r="V685" i="1"/>
  <c r="AV367" i="1"/>
  <c r="AV368" i="1" s="1"/>
  <c r="AV400" i="1"/>
  <c r="AV403" i="1" s="1"/>
  <c r="F403" i="1"/>
  <c r="AV469" i="1"/>
  <c r="AX463" i="1"/>
  <c r="AX469" i="1" s="1"/>
  <c r="AF33" i="1"/>
  <c r="AV254" i="1"/>
  <c r="AW384" i="1"/>
  <c r="AW386" i="1" s="1"/>
  <c r="AW387" i="1" s="1"/>
  <c r="AX370" i="1"/>
  <c r="AX384" i="1" s="1"/>
  <c r="AX386" i="1" s="1"/>
  <c r="AX387" i="1" s="1"/>
  <c r="G684" i="1"/>
  <c r="G33" i="1"/>
  <c r="F187" i="1"/>
  <c r="F189" i="1" s="1"/>
  <c r="F190" i="1" s="1"/>
  <c r="AV180" i="1"/>
  <c r="AV187" i="1" s="1"/>
  <c r="AX260" i="1"/>
  <c r="AW293" i="1"/>
  <c r="AW295" i="1" s="1"/>
  <c r="AW296" i="1" s="1"/>
  <c r="F459" i="1"/>
  <c r="AV454" i="1"/>
  <c r="AW595" i="1"/>
  <c r="AX186" i="1"/>
  <c r="AX188" i="1" s="1"/>
  <c r="AW188" i="1"/>
  <c r="AW417" i="1"/>
  <c r="AW419" i="1" s="1"/>
  <c r="AW420" i="1" s="1"/>
  <c r="AX407" i="1"/>
  <c r="AX417" i="1" s="1"/>
  <c r="AX419" i="1" s="1"/>
  <c r="AX420" i="1" s="1"/>
  <c r="AJ518" i="1"/>
  <c r="AJ519" i="1" s="1"/>
  <c r="F625" i="1"/>
  <c r="F627" i="1" s="1"/>
  <c r="F628" i="1" s="1"/>
  <c r="AV615" i="1"/>
  <c r="AK686" i="1"/>
  <c r="AK687" i="1" s="1"/>
  <c r="AD686" i="1"/>
  <c r="AD687" i="1" s="1"/>
  <c r="AX74" i="1"/>
  <c r="AX93" i="1" s="1"/>
  <c r="AV164" i="1"/>
  <c r="AX164" i="1" s="1"/>
  <c r="AX175" i="1" s="1"/>
  <c r="AX177" i="1" s="1"/>
  <c r="AX178" i="1" s="1"/>
  <c r="AW487" i="1"/>
  <c r="AW489" i="1" s="1"/>
  <c r="AW490" i="1" s="1"/>
  <c r="AJ596" i="1"/>
  <c r="AJ597" i="1" s="1"/>
  <c r="AV160" i="1"/>
  <c r="AX160" i="1" s="1"/>
  <c r="AW140" i="1"/>
  <c r="AW141" i="1" s="1"/>
  <c r="AV558" i="1"/>
  <c r="AX558" i="1" s="1"/>
  <c r="F552" i="1"/>
  <c r="F554" i="1" s="1"/>
  <c r="F555" i="1" s="1"/>
  <c r="AF684" i="1"/>
  <c r="AV205" i="1"/>
  <c r="F208" i="1"/>
  <c r="F209" i="1" s="1"/>
  <c r="F210" i="1" s="1"/>
  <c r="AW402" i="1"/>
  <c r="AX389" i="1"/>
  <c r="AX402" i="1" s="1"/>
  <c r="AX538" i="1"/>
  <c r="AX540" i="1" s="1"/>
  <c r="AX541" i="1" s="1"/>
  <c r="AV308" i="1"/>
  <c r="F346" i="1"/>
  <c r="AV246" i="1"/>
  <c r="AV253" i="1" s="1"/>
  <c r="F253" i="1"/>
  <c r="F255" i="1" s="1"/>
  <c r="F256" i="1" s="1"/>
  <c r="AW153" i="1"/>
  <c r="AX143" i="1"/>
  <c r="AX153" i="1" s="1"/>
  <c r="F470" i="1"/>
  <c r="F471" i="1" s="1"/>
  <c r="F472" i="1" s="1"/>
  <c r="AV468" i="1"/>
  <c r="AV470" i="1" s="1"/>
  <c r="AV678" i="1"/>
  <c r="AX676" i="1"/>
  <c r="AX678" i="1" s="1"/>
  <c r="X686" i="1"/>
  <c r="X687" i="1" s="1"/>
  <c r="AW69" i="1"/>
  <c r="AW122" i="1"/>
  <c r="AW124" i="1" s="1"/>
  <c r="AW125" i="1" s="1"/>
  <c r="AW306" i="1"/>
  <c r="AX367" i="1"/>
  <c r="AX368" i="1" s="1"/>
  <c r="AW427" i="1"/>
  <c r="AW429" i="1" s="1"/>
  <c r="AW430" i="1" s="1"/>
  <c r="F488" i="1"/>
  <c r="AV486" i="1"/>
  <c r="AV488" i="1" s="1"/>
  <c r="AV572" i="1"/>
  <c r="AV594" i="1" s="1"/>
  <c r="F594" i="1"/>
  <c r="F596" i="1" s="1"/>
  <c r="F597" i="1" s="1"/>
  <c r="AV611" i="1"/>
  <c r="AX608" i="1"/>
  <c r="AX611" i="1" s="1"/>
  <c r="AJ33" i="1"/>
  <c r="AV293" i="1"/>
  <c r="AV295" i="1" s="1"/>
  <c r="AV296" i="1" s="1"/>
  <c r="AX258" i="1"/>
  <c r="AX448" i="1"/>
  <c r="AW488" i="1"/>
  <c r="AW70" i="1"/>
  <c r="AW685" i="1" s="1"/>
  <c r="AV544" i="1"/>
  <c r="AW110" i="1"/>
  <c r="AW112" i="1" s="1"/>
  <c r="AW113" i="1" s="1"/>
  <c r="I686" i="1"/>
  <c r="I687" i="1" s="1"/>
  <c r="AV433" i="1"/>
  <c r="F438" i="1"/>
  <c r="F440" i="1" s="1"/>
  <c r="F441" i="1" s="1"/>
  <c r="AV115" i="1"/>
  <c r="AV122" i="1" s="1"/>
  <c r="AV124" i="1" s="1"/>
  <c r="AV125" i="1" s="1"/>
  <c r="F122" i="1"/>
  <c r="F124" i="1" s="1"/>
  <c r="F125" i="1" s="1"/>
  <c r="F188" i="1"/>
  <c r="AV186" i="1"/>
  <c r="AV188" i="1" s="1"/>
  <c r="AX36" i="1"/>
  <c r="AX69" i="1" s="1"/>
  <c r="AV515" i="1"/>
  <c r="F517" i="1"/>
  <c r="AM686" i="1"/>
  <c r="AM687" i="1" s="1"/>
  <c r="F683" i="1"/>
  <c r="AV7" i="1"/>
  <c r="AV683" i="1" s="1"/>
  <c r="F177" i="1"/>
  <c r="F178" i="1" s="1"/>
  <c r="V489" i="1"/>
  <c r="V490" i="1" s="1"/>
  <c r="AJ684" i="1"/>
  <c r="F154" i="1"/>
  <c r="AV152" i="1"/>
  <c r="AV154" i="1" s="1"/>
  <c r="F295" i="1"/>
  <c r="F296" i="1" s="1"/>
  <c r="AV110" i="1"/>
  <c r="AV112" i="1" s="1"/>
  <c r="AV113" i="1" s="1"/>
  <c r="AX98" i="1"/>
  <c r="AX110" i="1" s="1"/>
  <c r="AX112" i="1" s="1"/>
  <c r="AX113" i="1" s="1"/>
  <c r="F347" i="1"/>
  <c r="AV337" i="1"/>
  <c r="AV347" i="1" s="1"/>
  <c r="AX557" i="1"/>
  <c r="AX567" i="1" s="1"/>
  <c r="AX569" i="1" s="1"/>
  <c r="AX570" i="1" s="1"/>
  <c r="AV26" i="1"/>
  <c r="F32" i="1"/>
  <c r="AW139" i="1"/>
  <c r="AX136" i="1"/>
  <c r="AX139" i="1" s="1"/>
  <c r="W155" i="1"/>
  <c r="W156" i="1" s="1"/>
  <c r="AX337" i="1"/>
  <c r="AX347" i="1" s="1"/>
  <c r="AW347" i="1"/>
  <c r="AV593" i="1"/>
  <c r="AV595" i="1" s="1"/>
  <c r="V684" i="1"/>
  <c r="V33" i="1"/>
  <c r="P686" i="1"/>
  <c r="P687" i="1" s="1"/>
  <c r="P34" i="1"/>
  <c r="W489" i="1"/>
  <c r="W490" i="1" s="1"/>
  <c r="AV632" i="1"/>
  <c r="AV616" i="1"/>
  <c r="AX616" i="1" s="1"/>
  <c r="AJ348" i="1"/>
  <c r="AJ349" i="1" s="1"/>
  <c r="AX565" i="1"/>
  <c r="AX568" i="1" s="1"/>
  <c r="AW209" i="1"/>
  <c r="AW210" i="1" s="1"/>
  <c r="AW242" i="1"/>
  <c r="AW243" i="1" s="1"/>
  <c r="AX515" i="1" l="1"/>
  <c r="AX517" i="1" s="1"/>
  <c r="AV517" i="1"/>
  <c r="AF686" i="1"/>
  <c r="AF687" i="1" s="1"/>
  <c r="AF34" i="1"/>
  <c r="AX445" i="1"/>
  <c r="AX458" i="1" s="1"/>
  <c r="AV458" i="1"/>
  <c r="AV489" i="1"/>
  <c r="AV490" i="1" s="1"/>
  <c r="AV567" i="1"/>
  <c r="AV569" i="1" s="1"/>
  <c r="AV570" i="1" s="1"/>
  <c r="AX293" i="1"/>
  <c r="AX295" i="1" s="1"/>
  <c r="AX296" i="1" s="1"/>
  <c r="AW155" i="1"/>
  <c r="AW156" i="1" s="1"/>
  <c r="AW404" i="1"/>
  <c r="AW405" i="1" s="1"/>
  <c r="G686" i="1"/>
  <c r="G687" i="1" s="1"/>
  <c r="G34" i="1"/>
  <c r="AX471" i="1"/>
  <c r="AX472" i="1" s="1"/>
  <c r="AX400" i="1"/>
  <c r="AX403" i="1" s="1"/>
  <c r="AX404" i="1" s="1"/>
  <c r="AX405" i="1" s="1"/>
  <c r="F489" i="1"/>
  <c r="F490" i="1" s="1"/>
  <c r="F404" i="1"/>
  <c r="F405" i="1" s="1"/>
  <c r="AX422" i="1"/>
  <c r="AX427" i="1" s="1"/>
  <c r="AX429" i="1" s="1"/>
  <c r="AX430" i="1" s="1"/>
  <c r="AW71" i="1"/>
  <c r="AW72" i="1" s="1"/>
  <c r="AV625" i="1"/>
  <c r="AV627" i="1" s="1"/>
  <c r="AV628" i="1" s="1"/>
  <c r="AX615" i="1"/>
  <c r="AX625" i="1" s="1"/>
  <c r="AX627" i="1" s="1"/>
  <c r="AX628" i="1" s="1"/>
  <c r="AX593" i="1"/>
  <c r="AX595" i="1" s="1"/>
  <c r="AX596" i="1" s="1"/>
  <c r="AX597" i="1" s="1"/>
  <c r="AV471" i="1"/>
  <c r="AV472" i="1" s="1"/>
  <c r="AV155" i="1"/>
  <c r="AV156" i="1" s="1"/>
  <c r="AV610" i="1"/>
  <c r="AV612" i="1" s="1"/>
  <c r="AV613" i="1" s="1"/>
  <c r="AX599" i="1"/>
  <c r="AX610" i="1" s="1"/>
  <c r="AX612" i="1" s="1"/>
  <c r="AX613" i="1" s="1"/>
  <c r="AV404" i="1"/>
  <c r="AV405" i="1" s="1"/>
  <c r="AV70" i="1"/>
  <c r="AV71" i="1" s="1"/>
  <c r="AV72" i="1" s="1"/>
  <c r="AX62" i="1"/>
  <c r="AX70" i="1" s="1"/>
  <c r="AX71" i="1" s="1"/>
  <c r="AX72" i="1" s="1"/>
  <c r="V686" i="1"/>
  <c r="V687" i="1" s="1"/>
  <c r="V34" i="1"/>
  <c r="AJ686" i="1"/>
  <c r="AJ687" i="1" s="1"/>
  <c r="AJ34" i="1"/>
  <c r="AV208" i="1"/>
  <c r="AV209" i="1" s="1"/>
  <c r="AV210" i="1" s="1"/>
  <c r="AX205" i="1"/>
  <c r="AX208" i="1" s="1"/>
  <c r="AV459" i="1"/>
  <c r="AX454" i="1"/>
  <c r="AX459" i="1" s="1"/>
  <c r="F155" i="1"/>
  <c r="F156" i="1" s="1"/>
  <c r="F518" i="1"/>
  <c r="F519" i="1" s="1"/>
  <c r="AX679" i="1"/>
  <c r="AX680" i="1" s="1"/>
  <c r="F242" i="1"/>
  <c r="F243" i="1" s="1"/>
  <c r="AX544" i="1"/>
  <c r="AX552" i="1" s="1"/>
  <c r="AV552" i="1"/>
  <c r="AV554" i="1" s="1"/>
  <c r="AV555" i="1" s="1"/>
  <c r="AV255" i="1"/>
  <c r="AV256" i="1" s="1"/>
  <c r="AX474" i="1"/>
  <c r="AX487" i="1" s="1"/>
  <c r="AX489" i="1" s="1"/>
  <c r="AX490" i="1" s="1"/>
  <c r="AX7" i="1"/>
  <c r="AX683" i="1" s="1"/>
  <c r="AW189" i="1"/>
  <c r="AW190" i="1" s="1"/>
  <c r="AV240" i="1"/>
  <c r="AV242" i="1" s="1"/>
  <c r="AV243" i="1" s="1"/>
  <c r="AX217" i="1"/>
  <c r="AX240" i="1" s="1"/>
  <c r="AX242" i="1" s="1"/>
  <c r="AX243" i="1" s="1"/>
  <c r="AX632" i="1"/>
  <c r="AX659" i="1" s="1"/>
  <c r="AX661" i="1" s="1"/>
  <c r="AX662" i="1" s="1"/>
  <c r="AV659" i="1"/>
  <c r="AV661" i="1" s="1"/>
  <c r="AV662" i="1" s="1"/>
  <c r="F348" i="1"/>
  <c r="F349" i="1" s="1"/>
  <c r="AV138" i="1"/>
  <c r="AV140" i="1" s="1"/>
  <c r="AV141" i="1" s="1"/>
  <c r="AX127" i="1"/>
  <c r="AX138" i="1" s="1"/>
  <c r="AX140" i="1" s="1"/>
  <c r="AX141" i="1" s="1"/>
  <c r="AV386" i="1"/>
  <c r="AV387" i="1" s="1"/>
  <c r="AX518" i="1"/>
  <c r="AX519" i="1" s="1"/>
  <c r="AX180" i="1"/>
  <c r="AX187" i="1" s="1"/>
  <c r="AX189" i="1" s="1"/>
  <c r="AX190" i="1" s="1"/>
  <c r="AX551" i="1"/>
  <c r="AX553" i="1" s="1"/>
  <c r="AW686" i="1"/>
  <c r="AW687" i="1" s="1"/>
  <c r="AW34" i="1"/>
  <c r="F685" i="1"/>
  <c r="AX486" i="1"/>
  <c r="AX488" i="1" s="1"/>
  <c r="AV346" i="1"/>
  <c r="AV348" i="1" s="1"/>
  <c r="AV349" i="1" s="1"/>
  <c r="AX308" i="1"/>
  <c r="AX346" i="1" s="1"/>
  <c r="AX348" i="1" s="1"/>
  <c r="AX349" i="1" s="1"/>
  <c r="AV518" i="1"/>
  <c r="AV519" i="1" s="1"/>
  <c r="AX255" i="1"/>
  <c r="AX256" i="1" s="1"/>
  <c r="AW684" i="1"/>
  <c r="AV175" i="1"/>
  <c r="AV177" i="1" s="1"/>
  <c r="AV178" i="1" s="1"/>
  <c r="AV32" i="1"/>
  <c r="AV685" i="1" s="1"/>
  <c r="AX26" i="1"/>
  <c r="AX32" i="1" s="1"/>
  <c r="AV438" i="1"/>
  <c r="AV440" i="1" s="1"/>
  <c r="AV441" i="1" s="1"/>
  <c r="AX433" i="1"/>
  <c r="AX438" i="1" s="1"/>
  <c r="AX440" i="1" s="1"/>
  <c r="AX441" i="1" s="1"/>
  <c r="AV596" i="1"/>
  <c r="AV597" i="1" s="1"/>
  <c r="AX115" i="1"/>
  <c r="AX122" i="1" s="1"/>
  <c r="AX124" i="1" s="1"/>
  <c r="AX125" i="1" s="1"/>
  <c r="AX95" i="1"/>
  <c r="AX96" i="1" s="1"/>
  <c r="AV189" i="1"/>
  <c r="AV190" i="1" s="1"/>
  <c r="AX11" i="1"/>
  <c r="AX31" i="1" s="1"/>
  <c r="AW596" i="1"/>
  <c r="AW597" i="1" s="1"/>
  <c r="F684" i="1"/>
  <c r="F33" i="1"/>
  <c r="F460" i="1"/>
  <c r="F461" i="1" s="1"/>
  <c r="AX209" i="1"/>
  <c r="AX210" i="1" s="1"/>
  <c r="AX152" i="1"/>
  <c r="AX154" i="1" s="1"/>
  <c r="AX155" i="1" s="1"/>
  <c r="AX156" i="1" s="1"/>
  <c r="W686" i="1"/>
  <c r="W687" i="1" s="1"/>
  <c r="W34" i="1"/>
  <c r="AX685" i="1" l="1"/>
  <c r="AV684" i="1"/>
  <c r="AX684" i="1"/>
  <c r="AX33" i="1"/>
  <c r="AV460" i="1"/>
  <c r="AV461" i="1" s="1"/>
  <c r="F686" i="1"/>
  <c r="F687" i="1" s="1"/>
  <c r="F34" i="1"/>
  <c r="AX554" i="1"/>
  <c r="AX555" i="1" s="1"/>
  <c r="AX460" i="1"/>
  <c r="AX461" i="1" s="1"/>
  <c r="AV33" i="1"/>
  <c r="AX686" i="1" l="1"/>
  <c r="AX687" i="1" s="1"/>
  <c r="AX34" i="1"/>
  <c r="AV686" i="1"/>
  <c r="AV687" i="1" s="1"/>
  <c r="AV34" i="1"/>
</calcChain>
</file>

<file path=xl/comments1.xml><?xml version="1.0" encoding="utf-8"?>
<comments xmlns="http://schemas.openxmlformats.org/spreadsheetml/2006/main">
  <authors>
    <author>yanuar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>yanuar:</t>
        </r>
        <r>
          <rPr>
            <sz val="9"/>
            <color indexed="81"/>
            <rFont val="Tahoma"/>
            <family val="2"/>
          </rPr>
          <t xml:space="preserve">
APBD dengan Perkada</t>
        </r>
      </text>
    </comment>
  </commentList>
</comments>
</file>

<file path=xl/sharedStrings.xml><?xml version="1.0" encoding="utf-8"?>
<sst xmlns="http://schemas.openxmlformats.org/spreadsheetml/2006/main" count="1643" uniqueCount="775">
  <si>
    <t xml:space="preserve">RINGKASAN APBD </t>
  </si>
  <si>
    <t>PROVINSI, KABUPATEN DAN KOTA SELURUH INDONESIA TAHUN ANGGARAN 2017</t>
  </si>
  <si>
    <t>NO.</t>
  </si>
  <si>
    <t>DAERAH</t>
  </si>
  <si>
    <t>NOMOR PERDA</t>
  </si>
  <si>
    <t>TANGGAL PERDA</t>
  </si>
  <si>
    <t>TOTAL PENDAPATAN</t>
  </si>
  <si>
    <t>PAD</t>
  </si>
  <si>
    <t>PAJAK DAERAH</t>
  </si>
  <si>
    <t>RETRIBUSI DAERAH</t>
  </si>
  <si>
    <t>HASIL PENGELOLAAN KEKAYAAN DAERAH YANG DIPISAHKAN</t>
  </si>
  <si>
    <t>LAIN-LAIN PAD YANG SAH</t>
  </si>
  <si>
    <t>DANA PERIMBANGAN</t>
  </si>
  <si>
    <t>BAGI HASIL PAJAK/BUKAN PAJAK</t>
  </si>
  <si>
    <t>DAU</t>
  </si>
  <si>
    <t>DAK</t>
  </si>
  <si>
    <t>LAIN-LAIN PENDPTAN DRH YG SAH</t>
  </si>
  <si>
    <t>PENDAPATAN HIBAH</t>
  </si>
  <si>
    <t>DANA DARURAT</t>
  </si>
  <si>
    <t>BAGI HASIL PAJAK DARI  PROV</t>
  </si>
  <si>
    <t>DANA PENYESUAIAN DAN OTSUS</t>
  </si>
  <si>
    <t>BANTUAN KEUANGAN DARI PROV.</t>
  </si>
  <si>
    <t>TOTAL BELANJA</t>
  </si>
  <si>
    <t>BELANJA TIDAK LANGSUNG</t>
  </si>
  <si>
    <t>BELANJA PEGAWAI</t>
  </si>
  <si>
    <t>BELANJA BUNGA</t>
  </si>
  <si>
    <t>BELANJA SUBSIDI</t>
  </si>
  <si>
    <t>BELANJA HIBAH</t>
  </si>
  <si>
    <t>BELANJA BANTUAN SOSIAL</t>
  </si>
  <si>
    <t>BAGI HASIL KEPADA PROV./KAB/DESA</t>
  </si>
  <si>
    <t>BANTUAN KEUANGAN</t>
  </si>
  <si>
    <t>BELANJA TIDAK TERDUGA</t>
  </si>
  <si>
    <t>BELANJA LANGSUNG</t>
  </si>
  <si>
    <t>BELANJA BARANG DAN JASA</t>
  </si>
  <si>
    <t>BELANJA MODAL</t>
  </si>
  <si>
    <t>PENERIMAAN PEMBIAYAAN</t>
  </si>
  <si>
    <t>SiLPA</t>
  </si>
  <si>
    <t xml:space="preserve">PENCAIRAN DANA CADANGAN </t>
  </si>
  <si>
    <t>HASIL PENJUALAN KEKAYAAN DAERAH YANG DIPISAHKAN</t>
  </si>
  <si>
    <t>PENERIMAAN PINJAMAN DAERAH</t>
  </si>
  <si>
    <t>PENERIMAAN KEMBALI PEMBERIAN PINJAMAN</t>
  </si>
  <si>
    <t>PENERIMAAN PIUTANG DAERAH</t>
  </si>
  <si>
    <t>PENGELUARAN PEMBIAYAAN</t>
  </si>
  <si>
    <t>PEMBENTUKAN DANA CADANGAN</t>
  </si>
  <si>
    <t>PENYERTAAN MODAL</t>
  </si>
  <si>
    <t>PEMBAYARAN POKOK UTANG</t>
  </si>
  <si>
    <t>PEMBERIAN PINJAMAN DAERAH</t>
  </si>
  <si>
    <t>SURPLUS(DEFESIT)</t>
  </si>
  <si>
    <t>PEMBIAYAAN NETTO</t>
  </si>
  <si>
    <t>SILPA</t>
  </si>
  <si>
    <t>Terlambat</t>
  </si>
  <si>
    <t>5 (1)</t>
  </si>
  <si>
    <t>6 (2)</t>
  </si>
  <si>
    <t>7 (3)</t>
  </si>
  <si>
    <t>8 (4)</t>
  </si>
  <si>
    <t>10 (1)</t>
  </si>
  <si>
    <t>11 (2)</t>
  </si>
  <si>
    <t>12 (3)</t>
  </si>
  <si>
    <t>14 (1)</t>
  </si>
  <si>
    <t>15 (2)</t>
  </si>
  <si>
    <t>16 (3)</t>
  </si>
  <si>
    <t>17 (4)</t>
  </si>
  <si>
    <t>18 (5)</t>
  </si>
  <si>
    <t>21 (1)</t>
  </si>
  <si>
    <t>22 (2)</t>
  </si>
  <si>
    <t>23 (3)</t>
  </si>
  <si>
    <t>24 (4)</t>
  </si>
  <si>
    <t>25 (5)</t>
  </si>
  <si>
    <t>26 (6)</t>
  </si>
  <si>
    <t>27 (7)</t>
  </si>
  <si>
    <t>28 (8)</t>
  </si>
  <si>
    <t>30 (1)</t>
  </si>
  <si>
    <t>31 (2)</t>
  </si>
  <si>
    <t>32 (3)</t>
  </si>
  <si>
    <t>34 (1)</t>
  </si>
  <si>
    <t>35 (2)</t>
  </si>
  <si>
    <t>36 (3)</t>
  </si>
  <si>
    <t>37 (4)</t>
  </si>
  <si>
    <t>38 (5)</t>
  </si>
  <si>
    <t>39 (6)</t>
  </si>
  <si>
    <t>41 (1)</t>
  </si>
  <si>
    <t>42 (2)</t>
  </si>
  <si>
    <t>43 (3)</t>
  </si>
  <si>
    <t>44 (4)</t>
  </si>
  <si>
    <t>I</t>
  </si>
  <si>
    <t>Prov. Aceh</t>
  </si>
  <si>
    <t>02 Tahun 2017</t>
  </si>
  <si>
    <t>Kab. Aceh Barat Daya</t>
  </si>
  <si>
    <t>16 Tahun 2017</t>
  </si>
  <si>
    <t>Kab. Aceh Barat</t>
  </si>
  <si>
    <t>08 Tahun 2016</t>
  </si>
  <si>
    <t>Kab. Aceh Besar</t>
  </si>
  <si>
    <t>04 Tahun 2016</t>
  </si>
  <si>
    <t>Kab. Aceh Jaya</t>
  </si>
  <si>
    <t>12 Tahun 2016</t>
  </si>
  <si>
    <t>Kab. Aceh Selatan</t>
  </si>
  <si>
    <t>09 Tahun 2016</t>
  </si>
  <si>
    <t>Kab. Aceh Singkil</t>
  </si>
  <si>
    <t>Kab. Aceh Tamiang</t>
  </si>
  <si>
    <t>10 Tahun 2016</t>
  </si>
  <si>
    <t>Kab. Aceh Tengah</t>
  </si>
  <si>
    <t>06 Tahun 2016</t>
  </si>
  <si>
    <t>Kab. Aceh Tenggara</t>
  </si>
  <si>
    <t>01 Tahun 2017</t>
  </si>
  <si>
    <t>Kab. Aceh Timur</t>
  </si>
  <si>
    <t>05 Tahun 2016</t>
  </si>
  <si>
    <t>Kab. Aceh Utara</t>
  </si>
  <si>
    <t>03 Tahun 2017</t>
  </si>
  <si>
    <t>Kab. Bener Meriah</t>
  </si>
  <si>
    <t>Kab. Bireun</t>
  </si>
  <si>
    <t>Kab. Gayo Lues</t>
  </si>
  <si>
    <t>07 Tahun 2016</t>
  </si>
  <si>
    <t>Kab. Nagan Raya</t>
  </si>
  <si>
    <t>Kab. Pidie Jaya</t>
  </si>
  <si>
    <t>Kab. Pidie</t>
  </si>
  <si>
    <t>Kab. Simeulue</t>
  </si>
  <si>
    <t>Kota Langsa</t>
  </si>
  <si>
    <t>Kota Banda Aceh</t>
  </si>
  <si>
    <t>Kota Lhokseumawe</t>
  </si>
  <si>
    <t>Kota Sabang</t>
  </si>
  <si>
    <t>Kota Subulussalam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</si>
  <si>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</si>
  <si>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</si>
  <si>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</si>
  <si>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</si>
  <si>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</si>
  <si>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</si>
  <si>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</si>
  <si>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</si>
  <si>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II</t>
  </si>
  <si>
    <t>Prov. Sumatera Utara</t>
  </si>
  <si>
    <t>Kab. Asahan</t>
  </si>
  <si>
    <t>Kab. Batubara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</si>
  <si>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</si>
  <si>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</si>
  <si>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</si>
  <si>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</si>
  <si>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</si>
  <si>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</si>
  <si>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</si>
  <si>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</si>
  <si>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</si>
  <si>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</si>
  <si>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</si>
  <si>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</si>
  <si>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</si>
  <si>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</si>
  <si>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</si>
  <si>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</si>
  <si>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14 Tahun 2016</t>
  </si>
  <si>
    <t>Kab. Samosir</t>
  </si>
  <si>
    <t>Kab. Simalungun</t>
  </si>
  <si>
    <t>Kab. Tapanuli Selatan</t>
  </si>
  <si>
    <t>Kab. Tapanuli Tengah</t>
  </si>
  <si>
    <t>Kab. Tapanuli Utara</t>
  </si>
  <si>
    <t>Kab. Toba Samosir</t>
  </si>
  <si>
    <t>Kab. Serdang Bedagai</t>
  </si>
  <si>
    <t>Kota Binjai</t>
  </si>
  <si>
    <t>Kota Gunung Sitoli</t>
  </si>
  <si>
    <t>Kota Medan</t>
  </si>
  <si>
    <t>04 Tahun 2017</t>
  </si>
  <si>
    <t>Kota Padang Sidempuan</t>
  </si>
  <si>
    <t>Kota Pematang Siantar</t>
  </si>
  <si>
    <t>Kota Sibolga</t>
  </si>
  <si>
    <t>Kota Tanjung Balai</t>
  </si>
  <si>
    <t>Kota Tebing Tinggi</t>
  </si>
  <si>
    <t>Total Kabupaten/Kota Se-Sumut</t>
  </si>
  <si>
    <t>Total Provinsi/Kab/Kota Se-Sumut</t>
  </si>
  <si>
    <t>III</t>
  </si>
  <si>
    <t>Prov. Sumatera Barat</t>
  </si>
  <si>
    <t>Kab. Agam</t>
  </si>
  <si>
    <t>Kab. Dharmasraya</t>
  </si>
  <si>
    <t>Kab. Kep. Mentawai</t>
  </si>
  <si>
    <t>Kab. Lima Puluh Kota</t>
  </si>
  <si>
    <t>17 Tahun 2016</t>
  </si>
  <si>
    <t>Kab. Padang Pariaman</t>
  </si>
  <si>
    <t>13 Tahun 2016</t>
  </si>
  <si>
    <t>Kab. Pasaman</t>
  </si>
  <si>
    <t>Kab. Pasaman Barat</t>
  </si>
  <si>
    <t>23 Tahun 2016</t>
  </si>
  <si>
    <t>Kab. Pesisir Selatan</t>
  </si>
  <si>
    <t>Kab. Sijunjung</t>
  </si>
  <si>
    <t>Kab. Solok</t>
  </si>
  <si>
    <t>Kab. Solok Selatan</t>
  </si>
  <si>
    <t>Kab. Tanah Datar</t>
  </si>
  <si>
    <t>11 Tahun 2016</t>
  </si>
  <si>
    <t>Kota Bukit Tinggi</t>
  </si>
  <si>
    <t>Kota Padang</t>
  </si>
  <si>
    <t>Kota Padang Panjang</t>
  </si>
  <si>
    <t>Kota Pariaman</t>
  </si>
  <si>
    <t>Kota Payakumbuh</t>
  </si>
  <si>
    <t>19 Tahun 2016</t>
  </si>
  <si>
    <t>Kota Sawahlunto</t>
  </si>
  <si>
    <t>Kota Solok</t>
  </si>
  <si>
    <t>Total Kabupaten/Kota Se-Sumbar</t>
  </si>
  <si>
    <t>Total Provinsi/Kab/Kota Se-Sumbar</t>
  </si>
  <si>
    <t>IV</t>
  </si>
  <si>
    <t>Prov. Riau</t>
  </si>
  <si>
    <t>Kab. Bengkalis</t>
  </si>
  <si>
    <t>Kab. Indragiri Hilir</t>
  </si>
  <si>
    <t>Kab. Indragiri Hulu</t>
  </si>
  <si>
    <t>Kab. Kampar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</si>
  <si>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</si>
  <si>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</si>
  <si>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</si>
  <si>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</si>
  <si>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</si>
  <si>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</si>
  <si>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</si>
  <si>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</si>
  <si>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15 Tahun 2016</t>
  </si>
  <si>
    <t>Total Kabupaten/Kota Se-Riau</t>
  </si>
  <si>
    <t>Total Provinsi/Kab/Kota Se-Riau</t>
  </si>
  <si>
    <t>V</t>
  </si>
  <si>
    <t>Prov. Kepulauan Riau</t>
  </si>
  <si>
    <t>Kab. Bintan</t>
  </si>
  <si>
    <t>Kab. Karimun</t>
  </si>
  <si>
    <t>Kab. Kep. Anambas</t>
  </si>
  <si>
    <t>Kab. Lingga</t>
  </si>
  <si>
    <t>Kab. Natuna</t>
  </si>
  <si>
    <t>Kota Batam</t>
  </si>
  <si>
    <t>Kota Tanjung Pinang</t>
  </si>
  <si>
    <t>Total Kabupaten/Kota Se-Kepri</t>
  </si>
  <si>
    <t>Total Provinsi/Kab/Kota Se-Kepri</t>
  </si>
  <si>
    <t>VI</t>
  </si>
  <si>
    <t>Prov. Jambi</t>
  </si>
  <si>
    <t>Kab. Batanghari</t>
  </si>
  <si>
    <t>25 Tahun 2016</t>
  </si>
  <si>
    <t>Kab. Bungo</t>
  </si>
  <si>
    <t>Kab. Kerinci</t>
  </si>
  <si>
    <t>Kab. Merangin</t>
  </si>
  <si>
    <t>Kab. Muaro Jambi</t>
  </si>
  <si>
    <t>20 Tahun 2016</t>
  </si>
  <si>
    <t>Kab. Sarolangun</t>
  </si>
  <si>
    <t>Kab. Tanjung Jabung Barat</t>
  </si>
  <si>
    <t>Kab. Tanjung Jabung Timur</t>
  </si>
  <si>
    <t>Kab. Tebo</t>
  </si>
  <si>
    <t>Kota Jambi</t>
  </si>
  <si>
    <t>16 Tahun 2016</t>
  </si>
  <si>
    <t>Kota Sungai Penuh</t>
  </si>
  <si>
    <t>Total Kabupaten/Kota Se-Jambi</t>
  </si>
  <si>
    <t>Total Provinsi/Kab/Kota Se-Jambi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</si>
  <si>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</si>
  <si>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</si>
  <si>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</si>
  <si>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</si>
  <si>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</si>
  <si>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</si>
  <si>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</si>
  <si>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</si>
  <si>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</si>
  <si>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</si>
  <si>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</si>
  <si>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</si>
  <si>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Total Kabupaten/Kota Se-Bengkulu</t>
  </si>
  <si>
    <t>Total Provinsi/Kab/Kota Se-Bengkulu</t>
  </si>
  <si>
    <t>VIII</t>
  </si>
  <si>
    <t>Prov. Sumatera Selatan</t>
  </si>
  <si>
    <t>18 Tahun 2016</t>
  </si>
  <si>
    <t>Kab. Banyuasin</t>
  </si>
  <si>
    <t>Kab. Empat Lawang</t>
  </si>
  <si>
    <t>Kab. Lahat</t>
  </si>
  <si>
    <t>Kab. Muara Enim</t>
  </si>
  <si>
    <t>Kab. Musi Banyu Asin</t>
  </si>
  <si>
    <t>24 Tahun 2016</t>
  </si>
  <si>
    <t>Kab. Musi Rawas</t>
  </si>
  <si>
    <t>Kab. Musi Rawas Utara</t>
  </si>
  <si>
    <t>Kab. Ogan Ilir</t>
  </si>
  <si>
    <t>Kab. OKI</t>
  </si>
  <si>
    <t>Kab. OKU</t>
  </si>
  <si>
    <t>Kab. OKU Selatan</t>
  </si>
  <si>
    <t>Kab. OKU Timur</t>
  </si>
  <si>
    <t>Kab. Penukal Abab Lematang Ilir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</si>
  <si>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</si>
  <si>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</si>
  <si>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</si>
  <si>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</si>
  <si>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</si>
  <si>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</si>
  <si>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IX</t>
  </si>
  <si>
    <t>Prov. Bangka Belitung</t>
  </si>
  <si>
    <t>Kab. Bangka</t>
  </si>
  <si>
    <t>Kab. Bangka Barat</t>
  </si>
  <si>
    <t>Kab. Bangka Selatan</t>
  </si>
  <si>
    <t>21 Tahun 2016</t>
  </si>
  <si>
    <t>Kab. Bangka Tengah</t>
  </si>
  <si>
    <t>Kab. Belitung</t>
  </si>
  <si>
    <t>Kab. Belitung Timur</t>
  </si>
  <si>
    <t>Kota Pangkalpinang</t>
  </si>
  <si>
    <t>Total Kabupaten/Kota Se-Bangka Belitung</t>
  </si>
  <si>
    <t>Total Provinsi/Kab/Kota Se-Bangka Belitung</t>
  </si>
  <si>
    <t>X</t>
  </si>
  <si>
    <t>Prov.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</si>
  <si>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</si>
  <si>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</si>
  <si>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</si>
  <si>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</si>
  <si>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</si>
  <si>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</si>
  <si>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</si>
  <si>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</si>
  <si>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</si>
  <si>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</si>
  <si>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</si>
  <si>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</si>
  <si>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</si>
  <si>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</si>
  <si>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</si>
  <si>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Total Kabupaten/Kota Se-Lampung</t>
  </si>
  <si>
    <t>Total Provinsi/Kab/Kota Se-Lampung</t>
  </si>
  <si>
    <t>XI</t>
  </si>
  <si>
    <t>Prov. DKI Jakarta</t>
  </si>
  <si>
    <t>XII</t>
  </si>
  <si>
    <t>Prov. Jawa Barat</t>
  </si>
  <si>
    <t>Kab. Bandung</t>
  </si>
  <si>
    <t>26 Tahun 2016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</si>
  <si>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</si>
  <si>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</si>
  <si>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</si>
  <si>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</si>
  <si>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</si>
  <si>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</si>
  <si>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</si>
  <si>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</si>
  <si>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</si>
  <si>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</si>
  <si>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</si>
  <si>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</si>
  <si>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53 Tahun 2016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</si>
  <si>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</si>
  <si>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</si>
  <si>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</si>
  <si>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</si>
  <si>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</si>
  <si>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</si>
  <si>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</si>
  <si>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</si>
  <si>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</si>
  <si>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08 Tahun 2017</t>
  </si>
  <si>
    <t>Kota Cimahi</t>
  </si>
  <si>
    <t>Kota Cirebon</t>
  </si>
  <si>
    <t>Kota Depok</t>
  </si>
  <si>
    <t>Kota Sukabumi</t>
  </si>
  <si>
    <t>Kota Tasikmalaya</t>
  </si>
  <si>
    <t>Total Kabupaten/Kota Se-Jawa Barat</t>
  </si>
  <si>
    <t>Total Provinsi/Kab/Kota Se-Jawa Barat</t>
  </si>
  <si>
    <t>XIII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</si>
  <si>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</si>
  <si>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</si>
  <si>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</si>
  <si>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</si>
  <si>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</si>
  <si>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</si>
  <si>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</si>
  <si>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</si>
  <si>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</si>
  <si>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Total Kabupaten/Kota Se-Banten</t>
  </si>
  <si>
    <t>Total Provinsi/Kab/Kota Se-Banten</t>
  </si>
  <si>
    <t>XIV</t>
  </si>
  <si>
    <t>Prov.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</si>
  <si>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</si>
  <si>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</si>
  <si>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</si>
  <si>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</si>
  <si>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</si>
  <si>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</si>
  <si>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</si>
  <si>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</si>
  <si>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</si>
  <si>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</si>
  <si>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</si>
  <si>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</si>
  <si>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</si>
  <si>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</si>
  <si>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</si>
  <si>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</si>
  <si>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06 Tahun 2017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</si>
  <si>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</si>
  <si>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</si>
  <si>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</si>
  <si>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</si>
  <si>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</si>
  <si>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</si>
  <si>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</si>
  <si>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28 Tahun 2016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</si>
  <si>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</si>
  <si>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</si>
  <si>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</si>
  <si>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</si>
  <si>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</si>
  <si>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</si>
  <si>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</si>
  <si>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</si>
  <si>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</si>
  <si>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</si>
  <si>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</si>
  <si>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</si>
  <si>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Total Kabupaten/Kota Se-Jawa Tengah</t>
  </si>
  <si>
    <t>Total Provinsi/Kab/Kota Se-Jawa Tengah</t>
  </si>
  <si>
    <t>XV</t>
  </si>
  <si>
    <t>Prov. Daerah Istimewa Yogyakarta</t>
  </si>
  <si>
    <t>Kab. Bantul</t>
  </si>
  <si>
    <t>Kab. Gunung 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</si>
  <si>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</si>
  <si>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</si>
  <si>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</si>
  <si>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</si>
  <si>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</si>
  <si>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</si>
  <si>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</si>
  <si>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</si>
  <si>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</si>
  <si>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</si>
  <si>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</si>
  <si>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</si>
  <si>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</si>
  <si>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</si>
  <si>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</si>
  <si>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</si>
  <si>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</si>
  <si>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</si>
  <si>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</si>
  <si>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</si>
  <si>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</si>
  <si>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</si>
  <si>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</si>
  <si>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</si>
  <si>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</si>
  <si>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</si>
  <si>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</si>
  <si>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</si>
  <si>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</si>
  <si>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</si>
  <si>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</si>
  <si>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</si>
  <si>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</si>
  <si>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</si>
  <si>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</si>
  <si>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22 Tahun 2016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</si>
  <si>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</si>
  <si>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</si>
  <si>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</si>
  <si>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</si>
  <si>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</si>
  <si>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</si>
  <si>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</si>
  <si>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</si>
  <si>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</si>
  <si>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</si>
  <si>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Total Kabupaten/Kota Se-Jawa Timur</t>
  </si>
  <si>
    <t>Total Provinsi/Kab/Kota Se-Jawa Timur</t>
  </si>
  <si>
    <t>XVII</t>
  </si>
  <si>
    <t>Prov. Kalimantan Barat</t>
  </si>
  <si>
    <t>Kab. Bengkayang</t>
  </si>
  <si>
    <t>Kab. Kapuas hulu</t>
  </si>
  <si>
    <t>Kab. Kayong Utara</t>
  </si>
  <si>
    <t>27 Tahun 2016</t>
  </si>
  <si>
    <t>Kab. Ketapang</t>
  </si>
  <si>
    <t>Kab. Kubu Raya</t>
  </si>
  <si>
    <t>Kab. Landak</t>
  </si>
  <si>
    <t>Kab. Melawi</t>
  </si>
  <si>
    <t>Kab. Pontianak (Mempawah)</t>
  </si>
  <si>
    <t>Kab. Sambas</t>
  </si>
  <si>
    <t>Kab. Sanggau</t>
  </si>
  <si>
    <t>Kab. Sekadau</t>
  </si>
  <si>
    <t>Kab. Sintang</t>
  </si>
  <si>
    <t>Kota Pontianak</t>
  </si>
  <si>
    <t>Kota Singkawang</t>
  </si>
  <si>
    <t>Total Kabupaten/Kota Se-Kalimantan Barat</t>
  </si>
  <si>
    <t>Total Provinsi/Kab/Kota Se-Kalimantan Barat</t>
  </si>
  <si>
    <t>XVIII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</si>
  <si>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</si>
  <si>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</si>
  <si>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</si>
  <si>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</si>
  <si>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</si>
  <si>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</si>
  <si>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</si>
  <si>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</si>
  <si>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</si>
  <si>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</si>
  <si>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</si>
  <si>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</si>
  <si>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</si>
  <si>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</si>
  <si>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</si>
  <si>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Total Kabupaten/Kota Se-Kalimantan Tengah</t>
  </si>
  <si>
    <t>Total Provinsi/Kab/Kota Se-Kalimantan Tengah</t>
  </si>
  <si>
    <t>XIX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</si>
  <si>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</si>
  <si>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</si>
  <si>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</si>
  <si>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</si>
  <si>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</si>
  <si>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</si>
  <si>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</si>
  <si>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</si>
  <si>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</si>
  <si>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</si>
  <si>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</si>
  <si>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</si>
  <si>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 Baru</t>
  </si>
  <si>
    <t>Kota Banjarmasin</t>
  </si>
  <si>
    <t>Total Kabupaten/Kota Se-Kalimantan Selatan</t>
  </si>
  <si>
    <t>Total Provinsi/Kab/Kota Se-Kalimantan Selatan</t>
  </si>
  <si>
    <t>XX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</si>
  <si>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</si>
  <si>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</si>
  <si>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</si>
  <si>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</si>
  <si>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</si>
  <si>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</si>
  <si>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</si>
  <si>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</si>
  <si>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</si>
  <si>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</si>
  <si>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</si>
  <si>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</si>
  <si>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</si>
  <si>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XXI</t>
  </si>
  <si>
    <t>Prov. Kalimantan Utara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</si>
  <si>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</si>
  <si>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</si>
  <si>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</si>
  <si>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</si>
  <si>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</si>
  <si>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</si>
  <si>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</si>
  <si>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XXII</t>
  </si>
  <si>
    <t>Prov. Sulawesi Barat</t>
  </si>
  <si>
    <t>Kab. Majene</t>
  </si>
  <si>
    <t>Kab. Mamasa</t>
  </si>
  <si>
    <t>Kab. Mamuju</t>
  </si>
  <si>
    <t>Kab. Mamuju Tengah</t>
  </si>
  <si>
    <t>Kab. Mamuju Utara</t>
  </si>
  <si>
    <t>Kab. Polewali Mandar</t>
  </si>
  <si>
    <t>Total Kabupaten/Kota Se-Sulawesi Barat</t>
  </si>
  <si>
    <t>Total Provinsi/Kab/Kota Se-Sulawesi Barat</t>
  </si>
  <si>
    <t>XXIII</t>
  </si>
  <si>
    <t>Prov. Sulawesi Utara</t>
  </si>
  <si>
    <t>Kab. Bolaang Mongondow</t>
  </si>
  <si>
    <t>Kab. Bolaang Mongondow Selatan</t>
  </si>
  <si>
    <t>Kab. Bolaang Mongondow Timur</t>
  </si>
  <si>
    <t>Kab. Bolaang Mongondow utara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</si>
  <si>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</si>
  <si>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</si>
  <si>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</si>
  <si>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</si>
  <si>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</si>
  <si>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</si>
  <si>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</si>
  <si>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</si>
  <si>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</si>
  <si>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</si>
  <si>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</si>
  <si>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</si>
  <si>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</si>
  <si>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XXIV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</si>
  <si>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</si>
  <si>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</si>
  <si>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</si>
  <si>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</si>
  <si>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</si>
  <si>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</si>
  <si>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</si>
  <si>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</si>
  <si>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</si>
  <si>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XXV</t>
  </si>
  <si>
    <t>Prov.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</si>
  <si>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</si>
  <si>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</si>
  <si>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</si>
  <si>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</si>
  <si>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</si>
  <si>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</si>
  <si>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</si>
  <si>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Parigi Mountong</t>
  </si>
  <si>
    <t>Kab. Poso</t>
  </si>
  <si>
    <t>Kab. Sigi</t>
  </si>
  <si>
    <t>Kab. Tojo Una-Una</t>
  </si>
  <si>
    <t>Kab. Toli-Toli</t>
  </si>
  <si>
    <t>Kota Palu</t>
  </si>
  <si>
    <t>Total Kabupaten/Kota Se-Sulawesi Tengah</t>
  </si>
  <si>
    <t>Total Provinsi/Kab/Kota Se-Sulawesi Tengah</t>
  </si>
  <si>
    <t>XXVI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</si>
  <si>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</si>
  <si>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</si>
  <si>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</si>
  <si>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</si>
  <si>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</si>
  <si>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</si>
  <si>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</si>
  <si>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</si>
  <si>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</si>
  <si>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</si>
  <si>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</si>
  <si>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</si>
  <si>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Pangkep</t>
  </si>
  <si>
    <t>Kab. Pinrang</t>
  </si>
  <si>
    <t>Kab. Selayar</t>
  </si>
  <si>
    <t>Kab. Sidrap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</si>
  <si>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</si>
  <si>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</si>
  <si>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</si>
  <si>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</si>
  <si>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</si>
  <si>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</si>
  <si>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</si>
  <si>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</si>
  <si>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</si>
  <si>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Total Kabupaten/Kota Se-Sulawesi Selatan</t>
  </si>
  <si>
    <t>Total Provinsi/Kab/Kota Se-Sulawesi Selatan</t>
  </si>
  <si>
    <t>XXVII</t>
  </si>
  <si>
    <t>Prov.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</si>
  <si>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</si>
  <si>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</si>
  <si>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</si>
  <si>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</si>
  <si>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</si>
  <si>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</si>
  <si>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</si>
  <si>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33 Tahun 2016</t>
  </si>
  <si>
    <t>Kab. Konawe Kepulauan</t>
  </si>
  <si>
    <t>Kab. Konawe Selatan</t>
  </si>
  <si>
    <t>Kab. Konawe Utara</t>
  </si>
  <si>
    <t>Kab. Muna</t>
  </si>
  <si>
    <t>Kab. Wakatobi</t>
  </si>
  <si>
    <t>Kota Bau-Bau</t>
  </si>
  <si>
    <t>Kota Kendari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</si>
  <si>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</si>
  <si>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</si>
  <si>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</si>
  <si>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</si>
  <si>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</si>
  <si>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XXVIII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</si>
  <si>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</si>
  <si>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</si>
  <si>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</si>
  <si>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</si>
  <si>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</si>
  <si>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</si>
  <si>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</si>
  <si>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</si>
  <si>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</si>
  <si>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</si>
  <si>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Total Kabupaten/Kota Se-Bali</t>
  </si>
  <si>
    <t>Total Provinsi/Kab/Kota Se-Bali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</si>
  <si>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</si>
  <si>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</si>
  <si>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</si>
  <si>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</si>
  <si>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</si>
  <si>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</si>
  <si>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</si>
  <si>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</si>
  <si>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</si>
  <si>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</si>
  <si>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</si>
  <si>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</si>
  <si>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</si>
  <si>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</si>
  <si>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XXX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</si>
  <si>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</si>
  <si>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</si>
  <si>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</si>
  <si>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</si>
  <si>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</si>
  <si>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</si>
  <si>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</si>
  <si>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</si>
  <si>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</si>
  <si>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</si>
  <si>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</si>
  <si>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</si>
  <si>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</si>
  <si>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</si>
  <si>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</si>
  <si>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</si>
  <si>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</si>
  <si>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</si>
  <si>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</si>
  <si>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</si>
  <si>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</si>
  <si>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</si>
  <si>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</si>
  <si>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Total Kabupaten/Kota Se-Nusa Tenggara Timur</t>
  </si>
  <si>
    <t>Total Provinsi/Kab/Kota Se-Nusa Tenggara Timur</t>
  </si>
  <si>
    <t>XXXI</t>
  </si>
  <si>
    <t>Prov. Maluku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</si>
  <si>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</si>
  <si>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</si>
  <si>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</si>
  <si>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</si>
  <si>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</si>
  <si>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</si>
  <si>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Maluku Tenggara Barat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</si>
  <si>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</si>
  <si>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</si>
  <si>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</si>
  <si>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</si>
  <si>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</si>
  <si>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</si>
  <si>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</si>
  <si>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</si>
  <si>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</si>
  <si>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</si>
  <si>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</si>
  <si>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</si>
  <si>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</si>
  <si>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Kepl. Sula</t>
  </si>
  <si>
    <t>Kab. Morotai</t>
  </si>
  <si>
    <t>Kab. Pulau Taliabu</t>
  </si>
  <si>
    <t>Kota Ternate</t>
  </si>
  <si>
    <t>Kota Tidore Kepulauan</t>
  </si>
  <si>
    <t>Total Kabupaten/Kota Se-Maluku Utara</t>
  </si>
  <si>
    <t>Total Provinsi/Kab/Kota Se-Maluku Utara</t>
  </si>
  <si>
    <t>XXXIII</t>
  </si>
  <si>
    <t>Prov. Papua</t>
  </si>
  <si>
    <t>Kab. Asmat</t>
  </si>
  <si>
    <t>Kab. Biak Numfor</t>
  </si>
  <si>
    <t>Kab. Boven Digoel</t>
  </si>
  <si>
    <t>Kab. Deiyai</t>
  </si>
  <si>
    <t>Kab. Dogiyai</t>
  </si>
  <si>
    <t>Kab. Intan Jaya</t>
  </si>
  <si>
    <t>Kab. Jayapura</t>
  </si>
  <si>
    <t>Kab. Jayawijaya</t>
  </si>
  <si>
    <t>Kab. Keerom</t>
  </si>
  <si>
    <t>Kab. Kepulauan Yapen</t>
  </si>
  <si>
    <t>Kab. Lanny Jaya</t>
  </si>
  <si>
    <t>Kab. Mamberamo Raya</t>
  </si>
  <si>
    <t>Kab. Mappi</t>
  </si>
  <si>
    <t>Kab. Mamberamo Tengah</t>
  </si>
  <si>
    <t>Kab. Merauke</t>
  </si>
  <si>
    <t>Kab. Mimika</t>
  </si>
  <si>
    <t>Kab. Nabire</t>
  </si>
  <si>
    <t>Kab. Nduga</t>
  </si>
  <si>
    <t>Kab. Paniai</t>
  </si>
  <si>
    <t>Kab. Pegunungan Bintang</t>
  </si>
  <si>
    <t>Kab. Puncak</t>
  </si>
  <si>
    <t>Kab. Puncak Jaya</t>
  </si>
  <si>
    <t>Kab. Sarmi</t>
  </si>
  <si>
    <t>Kab. Supiori</t>
  </si>
  <si>
    <t>Kab. Tolikara</t>
  </si>
  <si>
    <t>Kab. Waropen</t>
  </si>
  <si>
    <t>Kab. Yahukimo</t>
  </si>
  <si>
    <t>Kab. Yalimo</t>
  </si>
  <si>
    <t>Kota Jayapura</t>
  </si>
  <si>
    <t>Total Kabupaten/Kota Se-Papua</t>
  </si>
  <si>
    <t>Total Provinsi/Kab/Kota Se-Papua</t>
  </si>
  <si>
    <t>XXXIV</t>
  </si>
  <si>
    <t>Prov. Papua Barat</t>
  </si>
  <si>
    <t>Kab. Fak-Fak</t>
  </si>
  <si>
    <t>Kab. Kaimana</t>
  </si>
  <si>
    <t>Kab. Kep. Raja Ampat</t>
  </si>
  <si>
    <t>Kab. Manokwari</t>
  </si>
  <si>
    <t>Kab. Manokwari Selatan</t>
  </si>
  <si>
    <t>Kab. Maybrat</t>
  </si>
  <si>
    <t>Kab. Pegunungan Arfak</t>
  </si>
  <si>
    <t>Kab. Sorong</t>
  </si>
  <si>
    <t>Kab. Sorong Selatan</t>
  </si>
  <si>
    <t>Kab. Tambrauw</t>
  </si>
  <si>
    <t>Kab. Teluk Bintuni</t>
  </si>
  <si>
    <t>Kab. Teluk Wondama</t>
  </si>
  <si>
    <t>Kota Sorong</t>
  </si>
  <si>
    <t>Total Kabupaten/Kota Se-Papua Barat</t>
  </si>
  <si>
    <t>Total Provinsi/Kab/Kota Se-Papua Barat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</si>
  <si>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</si>
  <si>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</si>
  <si>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</si>
  <si>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</si>
  <si>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</si>
  <si>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>Provinsi</t>
  </si>
  <si>
    <t>Kabupaten</t>
  </si>
  <si>
    <t>Kabupaten/Kota</t>
  </si>
  <si>
    <t>Provinsi + Kabupate/Kota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</si>
</sst>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#,##0.00_ ;[Red]\-#,##0.00\ "/>
    <numFmt numFmtId="166" formatCode="[$-421]dd\ mmmm\ yyyy;@"/>
    <numFmt numFmtId="167" formatCode="#,##0_ ;[Red]\-#,##0\ "/>
  </numFmts>
  <fonts count="12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24"/>
      <color rgb="FFFF0000"/>
      <name val="Calibri Light"/>
      <family val="1"/>
      <scheme val="maj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0" fontId="2" fillId="0" borderId="0" xfId="2" applyFont="1" applyAlignment="1">
      <alignment horizontal="left" vertical="center"/>
    </xf>
    <xf numFmtId="49" fontId="4" fillId="0" borderId="0" xfId="0" applyNumberFormat="1" applyFont="1" applyAlignment="1">
      <alignment horizontal="left"/>
    </xf>
    <xf numFmtId="40" fontId="4" fillId="0" borderId="0" xfId="1" applyNumberFormat="1" applyFont="1" applyAlignment="1">
      <alignment horizontal="right"/>
    </xf>
    <xf numFmtId="0" fontId="4" fillId="0" borderId="0" xfId="0" applyFont="1" applyAlignment="1">
      <alignment horizontal="left"/>
    </xf>
    <xf numFmtId="165" fontId="5" fillId="2" borderId="1" xfId="2" applyNumberFormat="1" applyFont="1" applyFill="1" applyBorder="1" applyAlignment="1" applyProtection="1">
      <alignment horizontal="center" vertical="center"/>
    </xf>
    <xf numFmtId="165" fontId="5" fillId="2" borderId="2" xfId="2" applyNumberFormat="1" applyFont="1" applyFill="1" applyBorder="1" applyAlignment="1" applyProtection="1">
      <alignment horizontal="center" vertical="center"/>
    </xf>
    <xf numFmtId="165" fontId="5" fillId="2" borderId="3" xfId="2" applyNumberFormat="1" applyFont="1" applyFill="1" applyBorder="1" applyAlignment="1" applyProtection="1">
      <alignment horizontal="center" vertical="center"/>
    </xf>
    <xf numFmtId="0" fontId="5" fillId="3" borderId="4" xfId="2" applyNumberFormat="1" applyFont="1" applyFill="1" applyBorder="1" applyAlignment="1" applyProtection="1">
      <alignment horizontal="center" vertical="center"/>
    </xf>
    <xf numFmtId="166" fontId="5" fillId="3" borderId="4" xfId="2" applyNumberFormat="1" applyFont="1" applyFill="1" applyBorder="1" applyAlignment="1" applyProtection="1">
      <alignment horizontal="center" vertical="center"/>
    </xf>
    <xf numFmtId="165" fontId="5" fillId="4" borderId="5" xfId="2" applyNumberFormat="1" applyFont="1" applyFill="1" applyBorder="1" applyAlignment="1" applyProtection="1">
      <alignment horizontal="center" vertical="center" wrapText="1"/>
    </xf>
    <xf numFmtId="165" fontId="5" fillId="5" borderId="5" xfId="2" applyNumberFormat="1" applyFont="1" applyFill="1" applyBorder="1" applyAlignment="1" applyProtection="1">
      <alignment horizontal="center" vertical="center"/>
    </xf>
    <xf numFmtId="165" fontId="5" fillId="0" borderId="5" xfId="2" applyNumberFormat="1" applyFont="1" applyFill="1" applyBorder="1" applyAlignment="1" applyProtection="1">
      <alignment horizontal="center" vertical="center"/>
    </xf>
    <xf numFmtId="165" fontId="5" fillId="0" borderId="5" xfId="2" applyNumberFormat="1" applyFont="1" applyFill="1" applyBorder="1" applyAlignment="1" applyProtection="1">
      <alignment horizontal="center" vertical="center" wrapText="1"/>
    </xf>
    <xf numFmtId="165" fontId="5" fillId="5" borderId="5" xfId="2" applyNumberFormat="1" applyFont="1" applyFill="1" applyBorder="1" applyAlignment="1" applyProtection="1">
      <alignment horizontal="center" vertical="center" wrapText="1"/>
    </xf>
    <xf numFmtId="165" fontId="5" fillId="4" borderId="5" xfId="2" applyNumberFormat="1" applyFont="1" applyFill="1" applyBorder="1" applyAlignment="1" applyProtection="1">
      <alignment horizontal="center" vertical="center"/>
    </xf>
    <xf numFmtId="165" fontId="5" fillId="6" borderId="5" xfId="2" applyNumberFormat="1" applyFont="1" applyFill="1" applyBorder="1" applyAlignment="1">
      <alignment horizontal="center" vertical="center" wrapText="1"/>
    </xf>
    <xf numFmtId="165" fontId="5" fillId="6" borderId="6" xfId="2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167" fontId="5" fillId="0" borderId="7" xfId="2" applyNumberFormat="1" applyFont="1" applyFill="1" applyBorder="1" applyAlignment="1" applyProtection="1">
      <alignment horizontal="center" vertical="center"/>
    </xf>
    <xf numFmtId="167" fontId="5" fillId="0" borderId="8" xfId="2" applyNumberFormat="1" applyFont="1" applyFill="1" applyBorder="1" applyAlignment="1" applyProtection="1">
      <alignment horizontal="center" vertical="center"/>
    </xf>
    <xf numFmtId="167" fontId="5" fillId="0" borderId="9" xfId="2" applyNumberFormat="1" applyFont="1" applyFill="1" applyBorder="1" applyAlignment="1" applyProtection="1">
      <alignment horizontal="center" vertical="center"/>
    </xf>
    <xf numFmtId="167" fontId="5" fillId="0" borderId="10" xfId="2" applyNumberFormat="1" applyFont="1" applyFill="1" applyBorder="1" applyAlignment="1" applyProtection="1">
      <alignment horizontal="center" vertical="center"/>
    </xf>
    <xf numFmtId="167" fontId="5" fillId="0" borderId="10" xfId="2" applyNumberFormat="1" applyFont="1" applyFill="1" applyBorder="1" applyAlignment="1" applyProtection="1">
      <alignment horizontal="center" vertical="center" wrapText="1"/>
    </xf>
    <xf numFmtId="167" fontId="5" fillId="0" borderId="11" xfId="2" applyNumberFormat="1" applyFont="1" applyFill="1" applyBorder="1" applyAlignment="1" applyProtection="1">
      <alignment horizontal="center" vertical="center" wrapText="1"/>
    </xf>
    <xf numFmtId="167" fontId="6" fillId="0" borderId="0" xfId="0" applyNumberFormat="1" applyFont="1" applyFill="1" applyAlignment="1">
      <alignment horizontal="center"/>
    </xf>
    <xf numFmtId="0" fontId="5" fillId="0" borderId="12" xfId="2" applyNumberFormat="1" applyFont="1" applyFill="1" applyBorder="1" applyAlignment="1" applyProtection="1">
      <alignment horizontal="center" vertical="center"/>
    </xf>
    <xf numFmtId="0" fontId="5" fillId="0" borderId="9" xfId="2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Alignment="1">
      <alignment horizontal="left"/>
    </xf>
    <xf numFmtId="165" fontId="7" fillId="7" borderId="12" xfId="0" applyNumberFormat="1" applyFont="1" applyFill="1" applyBorder="1" applyAlignment="1">
      <alignment horizontal="center"/>
    </xf>
    <xf numFmtId="165" fontId="7" fillId="7" borderId="9" xfId="0" applyNumberFormat="1" applyFont="1" applyFill="1" applyBorder="1" applyAlignment="1">
      <alignment horizontal="left"/>
    </xf>
    <xf numFmtId="165" fontId="7" fillId="7" borderId="9" xfId="0" applyNumberFormat="1" applyFont="1" applyFill="1" applyBorder="1" applyAlignment="1">
      <alignment horizontal="center" vertical="center"/>
    </xf>
    <xf numFmtId="166" fontId="7" fillId="7" borderId="9" xfId="0" applyNumberFormat="1" applyFont="1" applyFill="1" applyBorder="1" applyAlignment="1">
      <alignment horizontal="center" vertical="center"/>
    </xf>
    <xf numFmtId="165" fontId="7" fillId="7" borderId="9" xfId="1" applyNumberFormat="1" applyFont="1" applyFill="1" applyBorder="1" applyAlignment="1"/>
    <xf numFmtId="165" fontId="7" fillId="7" borderId="9" xfId="1" applyNumberFormat="1" applyFont="1" applyFill="1" applyBorder="1" applyAlignment="1">
      <alignment horizontal="right"/>
    </xf>
    <xf numFmtId="40" fontId="7" fillId="7" borderId="9" xfId="1" applyNumberFormat="1" applyFont="1" applyFill="1" applyBorder="1" applyAlignment="1">
      <alignment horizontal="right"/>
    </xf>
    <xf numFmtId="40" fontId="8" fillId="7" borderId="11" xfId="2" applyNumberFormat="1" applyFont="1" applyFill="1" applyBorder="1" applyAlignment="1">
      <alignment horizontal="right"/>
    </xf>
    <xf numFmtId="167" fontId="4" fillId="0" borderId="12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left"/>
    </xf>
    <xf numFmtId="165" fontId="4" fillId="0" borderId="9" xfId="0" applyNumberFormat="1" applyFont="1" applyBorder="1" applyAlignment="1">
      <alignment horizontal="center"/>
    </xf>
    <xf numFmtId="166" fontId="4" fillId="0" borderId="9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/>
    <xf numFmtId="165" fontId="4" fillId="0" borderId="9" xfId="1" applyNumberFormat="1" applyFont="1" applyBorder="1" applyAlignment="1">
      <alignment horizontal="right"/>
    </xf>
    <xf numFmtId="40" fontId="4" fillId="0" borderId="9" xfId="1" applyNumberFormat="1" applyFont="1" applyBorder="1" applyAlignment="1">
      <alignment horizontal="right"/>
    </xf>
    <xf numFmtId="40" fontId="9" fillId="0" borderId="11" xfId="2" applyNumberFormat="1" applyFont="1" applyFill="1" applyBorder="1" applyAlignment="1">
      <alignment horizontal="right"/>
    </xf>
    <xf numFmtId="0" fontId="4" fillId="0" borderId="0" xfId="0" applyFont="1" applyFill="1" applyAlignment="1">
      <alignment horizontal="left"/>
    </xf>
    <xf numFmtId="167" fontId="4" fillId="0" borderId="12" xfId="0" applyNumberFormat="1" applyFont="1" applyFill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left"/>
    </xf>
    <xf numFmtId="165" fontId="4" fillId="0" borderId="9" xfId="0" applyNumberFormat="1" applyFont="1" applyFill="1" applyBorder="1" applyAlignment="1"/>
    <xf numFmtId="165" fontId="4" fillId="0" borderId="9" xfId="1" applyNumberFormat="1" applyFont="1" applyFill="1" applyBorder="1" applyAlignment="1">
      <alignment horizontal="right"/>
    </xf>
    <xf numFmtId="40" fontId="4" fillId="0" borderId="9" xfId="1" applyNumberFormat="1" applyFont="1" applyFill="1" applyBorder="1" applyAlignment="1">
      <alignment horizontal="right"/>
    </xf>
    <xf numFmtId="165" fontId="4" fillId="8" borderId="12" xfId="0" applyNumberFormat="1" applyFont="1" applyFill="1" applyBorder="1" applyAlignment="1">
      <alignment horizontal="left"/>
    </xf>
    <xf numFmtId="165" fontId="7" fillId="8" borderId="9" xfId="0" applyNumberFormat="1" applyFont="1" applyFill="1" applyBorder="1" applyAlignment="1">
      <alignment horizontal="left"/>
    </xf>
    <xf numFmtId="165" fontId="7" fillId="8" borderId="9" xfId="0" applyNumberFormat="1" applyFont="1" applyFill="1" applyBorder="1" applyAlignment="1">
      <alignment horizontal="center"/>
    </xf>
    <xf numFmtId="165" fontId="7" fillId="8" borderId="9" xfId="1" applyNumberFormat="1" applyFont="1" applyFill="1" applyBorder="1" applyAlignment="1">
      <alignment horizontal="right"/>
    </xf>
    <xf numFmtId="165" fontId="7" fillId="8" borderId="11" xfId="1" applyNumberFormat="1" applyFont="1" applyFill="1" applyBorder="1" applyAlignment="1">
      <alignment horizontal="right"/>
    </xf>
    <xf numFmtId="165" fontId="7" fillId="7" borderId="9" xfId="0" applyNumberFormat="1" applyFont="1" applyFill="1" applyBorder="1" applyAlignment="1"/>
    <xf numFmtId="166" fontId="4" fillId="0" borderId="9" xfId="0" applyNumberFormat="1" applyFont="1" applyFill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/>
    </xf>
    <xf numFmtId="166" fontId="4" fillId="0" borderId="9" xfId="0" applyNumberFormat="1" applyFont="1" applyFill="1" applyBorder="1" applyAlignment="1">
      <alignment horizontal="center"/>
    </xf>
    <xf numFmtId="164" fontId="0" fillId="0" borderId="0" xfId="0" applyNumberFormat="1"/>
    <xf numFmtId="166" fontId="7" fillId="7" borderId="9" xfId="0" quotePrefix="1" applyNumberFormat="1" applyFont="1" applyFill="1" applyBorder="1" applyAlignment="1">
      <alignment horizontal="center" vertical="center"/>
    </xf>
    <xf numFmtId="4" fontId="0" fillId="0" borderId="0" xfId="0" applyNumberFormat="1"/>
    <xf numFmtId="3" fontId="0" fillId="0" borderId="0" xfId="0" applyNumberFormat="1"/>
    <xf numFmtId="165" fontId="4" fillId="0" borderId="9" xfId="0" applyNumberFormat="1" applyFont="1" applyFill="1" applyBorder="1" applyAlignment="1">
      <alignment horizontal="center" vertical="center"/>
    </xf>
    <xf numFmtId="166" fontId="4" fillId="9" borderId="9" xfId="0" applyNumberFormat="1" applyFont="1" applyFill="1" applyBorder="1" applyAlignment="1">
      <alignment horizontal="center" vertical="center"/>
    </xf>
    <xf numFmtId="165" fontId="4" fillId="0" borderId="9" xfId="0" applyNumberFormat="1" applyFont="1" applyBorder="1" applyAlignment="1">
      <alignment horizontal="right"/>
    </xf>
    <xf numFmtId="165" fontId="4" fillId="8" borderId="13" xfId="0" applyNumberFormat="1" applyFont="1" applyFill="1" applyBorder="1" applyAlignment="1">
      <alignment horizontal="left"/>
    </xf>
    <xf numFmtId="165" fontId="7" fillId="8" borderId="14" xfId="0" applyNumberFormat="1" applyFont="1" applyFill="1" applyBorder="1" applyAlignment="1">
      <alignment horizontal="left"/>
    </xf>
    <xf numFmtId="165" fontId="7" fillId="8" borderId="14" xfId="1" applyNumberFormat="1" applyFont="1" applyFill="1" applyBorder="1" applyAlignment="1">
      <alignment horizontal="right"/>
    </xf>
    <xf numFmtId="165" fontId="7" fillId="8" borderId="15" xfId="1" applyNumberFormat="1" applyFont="1" applyFill="1" applyBorder="1" applyAlignment="1">
      <alignment horizontal="right"/>
    </xf>
    <xf numFmtId="165" fontId="7" fillId="10" borderId="16" xfId="0" applyNumberFormat="1" applyFont="1" applyFill="1" applyBorder="1" applyAlignment="1">
      <alignment horizontal="left"/>
    </xf>
    <xf numFmtId="165" fontId="5" fillId="10" borderId="3" xfId="2" applyNumberFormat="1" applyFont="1" applyFill="1" applyBorder="1" applyAlignment="1" applyProtection="1">
      <alignment horizontal="left" vertical="center"/>
    </xf>
    <xf numFmtId="165" fontId="7" fillId="10" borderId="3" xfId="1" applyNumberFormat="1" applyFont="1" applyFill="1" applyBorder="1" applyAlignment="1">
      <alignment horizontal="right"/>
    </xf>
    <xf numFmtId="0" fontId="7" fillId="0" borderId="0" xfId="0" applyFont="1" applyFill="1" applyAlignment="1">
      <alignment horizontal="left"/>
    </xf>
    <xf numFmtId="165" fontId="7" fillId="10" borderId="17" xfId="0" applyNumberFormat="1" applyFont="1" applyFill="1" applyBorder="1" applyAlignment="1">
      <alignment horizontal="left"/>
    </xf>
    <xf numFmtId="165" fontId="5" fillId="10" borderId="18" xfId="2" applyNumberFormat="1" applyFont="1" applyFill="1" applyBorder="1" applyAlignment="1" applyProtection="1">
      <alignment horizontal="left" vertical="center"/>
    </xf>
    <xf numFmtId="165" fontId="7" fillId="10" borderId="9" xfId="1" applyNumberFormat="1" applyFont="1" applyFill="1" applyBorder="1" applyAlignment="1">
      <alignment horizontal="right"/>
    </xf>
    <xf numFmtId="165" fontId="7" fillId="10" borderId="18" xfId="1" applyNumberFormat="1" applyFont="1" applyFill="1" applyBorder="1" applyAlignment="1">
      <alignment horizontal="right"/>
    </xf>
    <xf numFmtId="165" fontId="7" fillId="10" borderId="12" xfId="0" applyNumberFormat="1" applyFont="1" applyFill="1" applyBorder="1" applyAlignment="1">
      <alignment horizontal="left"/>
    </xf>
    <xf numFmtId="165" fontId="5" fillId="10" borderId="9" xfId="2" applyNumberFormat="1" applyFont="1" applyFill="1" applyBorder="1" applyAlignment="1" applyProtection="1">
      <alignment horizontal="left" vertical="center"/>
    </xf>
    <xf numFmtId="165" fontId="7" fillId="10" borderId="13" xfId="0" applyNumberFormat="1" applyFont="1" applyFill="1" applyBorder="1" applyAlignment="1">
      <alignment horizontal="left"/>
    </xf>
    <xf numFmtId="165" fontId="5" fillId="10" borderId="14" xfId="2" applyNumberFormat="1" applyFont="1" applyFill="1" applyBorder="1" applyAlignment="1" applyProtection="1">
      <alignment horizontal="left" vertical="center"/>
    </xf>
    <xf numFmtId="165" fontId="7" fillId="10" borderId="14" xfId="1" applyNumberFormat="1" applyFont="1" applyFill="1" applyBorder="1" applyAlignment="1">
      <alignment horizontal="right"/>
    </xf>
    <xf numFmtId="164" fontId="4" fillId="0" borderId="0" xfId="1" applyFont="1" applyAlignment="1">
      <alignment horizontal="left"/>
    </xf>
    <xf numFmtId="164" fontId="4" fillId="0" borderId="0" xfId="1" applyFont="1" applyAlignment="1">
      <alignment horizontal="right"/>
    </xf>
    <xf numFmtId="38" fontId="4" fillId="0" borderId="0" xfId="1" applyNumberFormat="1" applyFont="1" applyAlignment="1">
      <alignment horizontal="right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ata%202016\APBD%20Induk\Ringkasan%20-%20Lampiran%201%20(2015)\Fix\Old\2017%20I%20Siste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</sheetNames>
    <sheetDataSet>
      <sheetData sheetId="0">
        <row r="1">
          <cell r="A1" t="str">
            <v>daerahNameShort</v>
          </cell>
          <cell r="B1" t="str">
            <v>noPerda</v>
          </cell>
          <cell r="C1" t="str">
            <v>tglPerda</v>
          </cell>
          <cell r="D1" t="str">
            <v>totalPendapatan</v>
          </cell>
          <cell r="E1" t="str">
            <v>PAD</v>
          </cell>
          <cell r="F1" t="str">
            <v>pajakDaerah</v>
          </cell>
          <cell r="G1" t="str">
            <v>retribusiDaerah</v>
          </cell>
          <cell r="H1" t="str">
            <v>hslPengKekayaanDrhYgDipisahkan</v>
          </cell>
          <cell r="I1" t="str">
            <v>lainPendapatanSah</v>
          </cell>
          <cell r="J1" t="str">
            <v>danaPerimbangan</v>
          </cell>
          <cell r="K1" t="str">
            <v>BHP_BP</v>
          </cell>
          <cell r="L1" t="str">
            <v>DAU</v>
          </cell>
          <cell r="M1" t="str">
            <v>DAK</v>
          </cell>
          <cell r="N1" t="str">
            <v>lainPendapatanDrhSah</v>
          </cell>
          <cell r="O1" t="str">
            <v>pendapatanHibah</v>
          </cell>
          <cell r="P1" t="str">
            <v>danaDarurat</v>
          </cell>
          <cell r="Q1" t="str">
            <v>BHPdrProv</v>
          </cell>
          <cell r="R1" t="str">
            <v>danaPenyesuain_Otsus</v>
          </cell>
          <cell r="S1" t="str">
            <v>bankeuProv</v>
          </cell>
          <cell r="T1" t="str">
            <v>totalBelanja</v>
          </cell>
          <cell r="U1" t="str">
            <v>BTL</v>
          </cell>
          <cell r="V1" t="str">
            <v>belPegawai</v>
          </cell>
          <cell r="W1" t="str">
            <v>belBunga</v>
          </cell>
          <cell r="X1" t="str">
            <v>belSubsidi</v>
          </cell>
          <cell r="Y1" t="str">
            <v>belHibah</v>
          </cell>
          <cell r="Z1" t="str">
            <v>belBansos</v>
          </cell>
          <cell r="AA1" t="str">
            <v>bagiHasilKpdProvKabKot</v>
          </cell>
          <cell r="AB1" t="str">
            <v>bankeu</v>
          </cell>
          <cell r="AC1" t="str">
            <v>BTT</v>
          </cell>
          <cell r="AD1" t="str">
            <v>BL</v>
          </cell>
          <cell r="AE1" t="str">
            <v>belPeg</v>
          </cell>
          <cell r="AF1" t="str">
            <v>belBrgJasa</v>
          </cell>
          <cell r="AG1" t="str">
            <v>belModal</v>
          </cell>
          <cell r="AH1" t="str">
            <v>PenerimaanPembiayaan</v>
          </cell>
          <cell r="AI1" t="str">
            <v>silpa</v>
          </cell>
          <cell r="AJ1" t="str">
            <v>pencairanDanaCadangan</v>
          </cell>
          <cell r="AK1" t="str">
            <v>hslPenjualanKekayaan</v>
          </cell>
          <cell r="AL1" t="str">
            <v>penPinjamanDrh</v>
          </cell>
          <cell r="AM1" t="str">
            <v>penKemPemberianPinjaman</v>
          </cell>
          <cell r="AN1" t="str">
            <v>penPiutangDrh</v>
          </cell>
          <cell r="AO1" t="str">
            <v>pengeluaranPembiayaan</v>
          </cell>
          <cell r="AP1" t="str">
            <v>pembentukanDanaCad</v>
          </cell>
          <cell r="AQ1" t="str">
            <v>penyertaanModal</v>
          </cell>
          <cell r="AR1" t="str">
            <v>pembayaranPokokUtang</v>
          </cell>
          <cell r="AS1" t="str">
            <v>pemberianPinjamanDrh</v>
          </cell>
        </row>
        <row r="2">
          <cell r="A2" t="str">
            <v>Total Se-Prov. Aceh</v>
          </cell>
          <cell r="B2" t="str">
            <v>-</v>
          </cell>
          <cell r="C2">
            <v>2</v>
          </cell>
          <cell r="D2">
            <v>24368127833072.078</v>
          </cell>
          <cell r="E2">
            <v>2960143523474.5498</v>
          </cell>
          <cell r="F2">
            <v>1361437794101</v>
          </cell>
          <cell r="G2">
            <v>112187217468</v>
          </cell>
          <cell r="H2">
            <v>269569353935.54999</v>
          </cell>
          <cell r="I2">
            <v>1216949157970</v>
          </cell>
          <cell r="J2">
            <v>9146005337055.8301</v>
          </cell>
          <cell r="K2">
            <v>799777727817.82996</v>
          </cell>
          <cell r="L2">
            <v>6242911081625</v>
          </cell>
          <cell r="M2">
            <v>2103316527613</v>
          </cell>
          <cell r="N2">
            <v>12261978972541.699</v>
          </cell>
          <cell r="O2">
            <v>20261610892</v>
          </cell>
          <cell r="P2">
            <v>0</v>
          </cell>
          <cell r="Q2">
            <v>219865084738.48001</v>
          </cell>
          <cell r="R2">
            <v>10063850872243.221</v>
          </cell>
          <cell r="S2">
            <v>1958001404668</v>
          </cell>
          <cell r="T2">
            <v>24924611109884.922</v>
          </cell>
          <cell r="U2">
            <v>12643617411379.369</v>
          </cell>
          <cell r="V2">
            <v>5577375539926.3701</v>
          </cell>
          <cell r="W2">
            <v>10000000</v>
          </cell>
          <cell r="X2">
            <v>11124704000</v>
          </cell>
          <cell r="Y2">
            <v>816399696022</v>
          </cell>
          <cell r="Z2">
            <v>294954933834</v>
          </cell>
          <cell r="AA2">
            <v>578124709086</v>
          </cell>
          <cell r="AB2">
            <v>5315187035390</v>
          </cell>
          <cell r="AC2">
            <v>50440793121</v>
          </cell>
          <cell r="AD2">
            <v>12280993698505.551</v>
          </cell>
          <cell r="AE2">
            <v>1118210264857</v>
          </cell>
          <cell r="AF2">
            <v>6423656572231.4404</v>
          </cell>
          <cell r="AG2">
            <v>4739126861417.1104</v>
          </cell>
          <cell r="AH2">
            <v>629731649486.45996</v>
          </cell>
          <cell r="AI2">
            <v>628631649486.45996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1100000000</v>
          </cell>
          <cell r="AO2">
            <v>73248372673.619995</v>
          </cell>
          <cell r="AP2">
            <v>0</v>
          </cell>
          <cell r="AQ2">
            <v>4400000000</v>
          </cell>
          <cell r="AR2">
            <v>68848372673.619995</v>
          </cell>
          <cell r="AS2">
            <v>0</v>
          </cell>
        </row>
        <row r="3">
          <cell r="A3" t="str">
            <v>Prov. Aceh</v>
          </cell>
          <cell r="B3" t="str">
            <v>05 Tahun 2017</v>
          </cell>
          <cell r="C3">
            <v>42775</v>
          </cell>
          <cell r="D3">
            <v>14291939315863</v>
          </cell>
          <cell r="E3">
            <v>2227055653755</v>
          </cell>
          <cell r="F3">
            <v>1299742665000</v>
          </cell>
          <cell r="G3">
            <v>10068000000</v>
          </cell>
          <cell r="H3">
            <v>227982069855</v>
          </cell>
          <cell r="I3">
            <v>689262918900</v>
          </cell>
          <cell r="J3">
            <v>3361692452600</v>
          </cell>
          <cell r="K3">
            <v>250200545600</v>
          </cell>
          <cell r="L3">
            <v>1930152204000</v>
          </cell>
          <cell r="M3">
            <v>1181339703000</v>
          </cell>
          <cell r="N3">
            <v>8703191209508</v>
          </cell>
          <cell r="O3">
            <v>20072860947</v>
          </cell>
          <cell r="P3">
            <v>0</v>
          </cell>
          <cell r="Q3">
            <v>0</v>
          </cell>
          <cell r="R3">
            <v>8683118348561</v>
          </cell>
          <cell r="S3">
            <v>0</v>
          </cell>
          <cell r="T3">
            <v>14733699981655</v>
          </cell>
          <cell r="U3">
            <v>7272664777982</v>
          </cell>
          <cell r="V3">
            <v>2377917450508</v>
          </cell>
          <cell r="W3">
            <v>0</v>
          </cell>
          <cell r="X3">
            <v>0</v>
          </cell>
          <cell r="Y3">
            <v>677188600000</v>
          </cell>
          <cell r="Z3">
            <v>206251075000</v>
          </cell>
          <cell r="AA3">
            <v>570627504322</v>
          </cell>
          <cell r="AB3">
            <v>3410680148152</v>
          </cell>
          <cell r="AC3">
            <v>30000000000</v>
          </cell>
          <cell r="AD3">
            <v>7461035203673</v>
          </cell>
          <cell r="AE3">
            <v>537012020368</v>
          </cell>
          <cell r="AF3">
            <v>4394818071880</v>
          </cell>
          <cell r="AG3">
            <v>2529205111425</v>
          </cell>
          <cell r="AH3">
            <v>441760665792</v>
          </cell>
          <cell r="AI3">
            <v>441760665792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</row>
        <row r="4">
          <cell r="A4" t="str">
            <v>Total Kab/Kota Se-Prov. Aceh</v>
          </cell>
          <cell r="B4" t="str">
            <v>-</v>
          </cell>
          <cell r="C4">
            <v>2</v>
          </cell>
          <cell r="D4">
            <v>10076188517209.08</v>
          </cell>
          <cell r="E4">
            <v>733087869719.55005</v>
          </cell>
          <cell r="F4">
            <v>61695129101</v>
          </cell>
          <cell r="G4">
            <v>102119217468</v>
          </cell>
          <cell r="H4">
            <v>41587284080.550003</v>
          </cell>
          <cell r="I4">
            <v>527686239070</v>
          </cell>
          <cell r="J4">
            <v>5784312884455.8301</v>
          </cell>
          <cell r="K4">
            <v>549577182217.83002</v>
          </cell>
          <cell r="L4">
            <v>4312758877625</v>
          </cell>
          <cell r="M4">
            <v>921976824613</v>
          </cell>
          <cell r="N4">
            <v>3558787763033.7002</v>
          </cell>
          <cell r="O4">
            <v>188749945</v>
          </cell>
          <cell r="P4">
            <v>0</v>
          </cell>
          <cell r="Q4">
            <v>219865084738.48001</v>
          </cell>
          <cell r="R4">
            <v>1380732523682.22</v>
          </cell>
          <cell r="S4">
            <v>1958001404668</v>
          </cell>
          <cell r="T4">
            <v>10190911128229.92</v>
          </cell>
          <cell r="U4">
            <v>5370952633397.3701</v>
          </cell>
          <cell r="V4">
            <v>3199458089418.3701</v>
          </cell>
          <cell r="W4">
            <v>10000000</v>
          </cell>
          <cell r="X4">
            <v>11124704000</v>
          </cell>
          <cell r="Y4">
            <v>139211096022</v>
          </cell>
          <cell r="Z4">
            <v>88703858834</v>
          </cell>
          <cell r="AA4">
            <v>7497204764</v>
          </cell>
          <cell r="AB4">
            <v>1904506887238</v>
          </cell>
          <cell r="AC4">
            <v>20440793121</v>
          </cell>
          <cell r="AD4">
            <v>4819958494832.5498</v>
          </cell>
          <cell r="AE4">
            <v>581198244489</v>
          </cell>
          <cell r="AF4">
            <v>2028838500351.4399</v>
          </cell>
          <cell r="AG4">
            <v>2209921749992.1099</v>
          </cell>
          <cell r="AH4">
            <v>187970983694.45999</v>
          </cell>
          <cell r="AI4">
            <v>186870983694.45999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1100000000</v>
          </cell>
          <cell r="AO4">
            <v>73248372673.619995</v>
          </cell>
          <cell r="AP4">
            <v>0</v>
          </cell>
          <cell r="AQ4">
            <v>4400000000</v>
          </cell>
          <cell r="AR4">
            <v>68848372673.619995</v>
          </cell>
          <cell r="AS4">
            <v>0</v>
          </cell>
        </row>
        <row r="5">
          <cell r="A5" t="str">
            <v>Kab. Aceh Barat Daya</v>
          </cell>
          <cell r="B5" t="str">
            <v>-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</row>
        <row r="6">
          <cell r="A6" t="str">
            <v>Kab. Aceh Barat</v>
          </cell>
          <cell r="B6" t="str">
            <v>-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</row>
        <row r="7">
          <cell r="A7" t="str">
            <v>Kab. Aceh Besar</v>
          </cell>
          <cell r="B7" t="str">
            <v>-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</row>
        <row r="8">
          <cell r="A8" t="str">
            <v>Kab. Aceh Jaya</v>
          </cell>
          <cell r="B8" t="str">
            <v>62 Tahun 2016</v>
          </cell>
          <cell r="C8">
            <v>42734</v>
          </cell>
          <cell r="D8">
            <v>961348790164</v>
          </cell>
          <cell r="E8">
            <v>58602987732</v>
          </cell>
          <cell r="F8">
            <v>3960982039</v>
          </cell>
          <cell r="G8">
            <v>23328083052</v>
          </cell>
          <cell r="H8">
            <v>6116190353</v>
          </cell>
          <cell r="I8">
            <v>25197732288</v>
          </cell>
          <cell r="J8">
            <v>512365576000</v>
          </cell>
          <cell r="K8">
            <v>14625880000</v>
          </cell>
          <cell r="L8">
            <v>422268332000</v>
          </cell>
          <cell r="M8">
            <v>75471364000</v>
          </cell>
          <cell r="N8">
            <v>390380226432</v>
          </cell>
          <cell r="O8">
            <v>0</v>
          </cell>
          <cell r="P8">
            <v>0</v>
          </cell>
          <cell r="Q8">
            <v>18676053043</v>
          </cell>
          <cell r="R8">
            <v>77356842000</v>
          </cell>
          <cell r="S8">
            <v>294347331389</v>
          </cell>
          <cell r="T8">
            <v>1009187374519</v>
          </cell>
          <cell r="U8">
            <v>510370883139</v>
          </cell>
          <cell r="V8">
            <v>277410745791</v>
          </cell>
          <cell r="W8">
            <v>0</v>
          </cell>
          <cell r="X8">
            <v>0</v>
          </cell>
          <cell r="Y8">
            <v>16349400000</v>
          </cell>
          <cell r="Z8">
            <v>37650275768</v>
          </cell>
          <cell r="AA8">
            <v>2722906509</v>
          </cell>
          <cell r="AB8">
            <v>174737555071</v>
          </cell>
          <cell r="AC8">
            <v>1500000000</v>
          </cell>
          <cell r="AD8">
            <v>498816491380</v>
          </cell>
          <cell r="AE8">
            <v>88949783118</v>
          </cell>
          <cell r="AF8">
            <v>182494423306</v>
          </cell>
          <cell r="AG8">
            <v>227372284956</v>
          </cell>
          <cell r="AH8">
            <v>49438584355</v>
          </cell>
          <cell r="AI8">
            <v>49438584355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1600000000</v>
          </cell>
          <cell r="AP8">
            <v>0</v>
          </cell>
          <cell r="AQ8">
            <v>1600000000</v>
          </cell>
          <cell r="AR8">
            <v>0</v>
          </cell>
          <cell r="AS8">
            <v>0</v>
          </cell>
        </row>
        <row r="9">
          <cell r="A9" t="str">
            <v>Kab. Aceh Selatan</v>
          </cell>
          <cell r="B9" t="str">
            <v>-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</row>
        <row r="10">
          <cell r="A10" t="str">
            <v>Kab. Aceh Singkil</v>
          </cell>
          <cell r="B10" t="str">
            <v>1.b Tahun 2016</v>
          </cell>
          <cell r="C10">
            <v>42765</v>
          </cell>
          <cell r="D10">
            <v>861799747532.26001</v>
          </cell>
          <cell r="E10">
            <v>49595582180</v>
          </cell>
          <cell r="F10">
            <v>6472525000</v>
          </cell>
          <cell r="G10">
            <v>19680303380</v>
          </cell>
          <cell r="H10">
            <v>3000000000</v>
          </cell>
          <cell r="I10">
            <v>20442753800</v>
          </cell>
          <cell r="J10">
            <v>560936316791</v>
          </cell>
          <cell r="K10">
            <v>25087397791</v>
          </cell>
          <cell r="L10">
            <v>436600103000</v>
          </cell>
          <cell r="M10">
            <v>99248816000</v>
          </cell>
          <cell r="N10">
            <v>251267848561.26001</v>
          </cell>
          <cell r="O10">
            <v>183749945</v>
          </cell>
          <cell r="P10">
            <v>0</v>
          </cell>
          <cell r="Q10">
            <v>18105472284.040001</v>
          </cell>
          <cell r="R10">
            <v>232978626332.22</v>
          </cell>
          <cell r="S10">
            <v>0</v>
          </cell>
          <cell r="T10">
            <v>898389281734.71997</v>
          </cell>
          <cell r="U10">
            <v>414188837456</v>
          </cell>
          <cell r="V10">
            <v>261064533539</v>
          </cell>
          <cell r="W10">
            <v>0</v>
          </cell>
          <cell r="X10">
            <v>1850000000</v>
          </cell>
          <cell r="Y10">
            <v>6550000000</v>
          </cell>
          <cell r="Z10">
            <v>850000000</v>
          </cell>
          <cell r="AA10">
            <v>0</v>
          </cell>
          <cell r="AB10">
            <v>138909265031</v>
          </cell>
          <cell r="AC10">
            <v>4965038886</v>
          </cell>
          <cell r="AD10">
            <v>484200444278.71997</v>
          </cell>
          <cell r="AE10">
            <v>62210905855</v>
          </cell>
          <cell r="AF10">
            <v>213844762750.72</v>
          </cell>
          <cell r="AG10">
            <v>208144775673</v>
          </cell>
          <cell r="AH10">
            <v>36589534202.459999</v>
          </cell>
          <cell r="AI10">
            <v>36589534202.459999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</row>
        <row r="11">
          <cell r="A11" t="str">
            <v>Kab. Aceh Tamiang</v>
          </cell>
          <cell r="B11" t="str">
            <v>-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</row>
        <row r="12">
          <cell r="A12" t="str">
            <v>Kab. Aceh Tengah</v>
          </cell>
          <cell r="B12" t="str">
            <v>-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</row>
        <row r="13">
          <cell r="A13" t="str">
            <v>Kab. Aceh Tenggara</v>
          </cell>
          <cell r="B13" t="str">
            <v>-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</row>
        <row r="14">
          <cell r="A14" t="str">
            <v>Kab. Aceh Timur</v>
          </cell>
          <cell r="B14" t="str">
            <v>32 Tahun 2016</v>
          </cell>
          <cell r="C14">
            <v>42734</v>
          </cell>
          <cell r="D14">
            <v>1943550881831.47</v>
          </cell>
          <cell r="E14">
            <v>113564667525</v>
          </cell>
          <cell r="F14">
            <v>7039500000</v>
          </cell>
          <cell r="G14">
            <v>13968360000</v>
          </cell>
          <cell r="H14">
            <v>2200000000</v>
          </cell>
          <cell r="I14">
            <v>90356807525</v>
          </cell>
          <cell r="J14">
            <v>1108054628857</v>
          </cell>
          <cell r="K14">
            <v>51793660000</v>
          </cell>
          <cell r="L14">
            <v>872480849857</v>
          </cell>
          <cell r="M14">
            <v>183780119000</v>
          </cell>
          <cell r="N14">
            <v>721931585449.46997</v>
          </cell>
          <cell r="O14">
            <v>5000000</v>
          </cell>
          <cell r="P14">
            <v>0</v>
          </cell>
          <cell r="Q14">
            <v>59373159699.470001</v>
          </cell>
          <cell r="R14">
            <v>107975401000</v>
          </cell>
          <cell r="S14">
            <v>554578024750</v>
          </cell>
          <cell r="T14">
            <v>1887330057390.8501</v>
          </cell>
          <cell r="U14">
            <v>1092289986548.85</v>
          </cell>
          <cell r="V14">
            <v>675906147548.84998</v>
          </cell>
          <cell r="W14">
            <v>10000000</v>
          </cell>
          <cell r="X14">
            <v>0</v>
          </cell>
          <cell r="Y14">
            <v>23431576000</v>
          </cell>
          <cell r="Z14">
            <v>2627000000</v>
          </cell>
          <cell r="AA14">
            <v>785850000</v>
          </cell>
          <cell r="AB14">
            <v>388679413000</v>
          </cell>
          <cell r="AC14">
            <v>850000000</v>
          </cell>
          <cell r="AD14">
            <v>795040070842</v>
          </cell>
          <cell r="AE14">
            <v>90484904000</v>
          </cell>
          <cell r="AF14">
            <v>315087568821</v>
          </cell>
          <cell r="AG14">
            <v>389467598021</v>
          </cell>
          <cell r="AH14">
            <v>3500000000</v>
          </cell>
          <cell r="AI14">
            <v>2400000000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1100000000</v>
          </cell>
          <cell r="AO14">
            <v>59720824440.620003</v>
          </cell>
          <cell r="AP14">
            <v>0</v>
          </cell>
          <cell r="AQ14">
            <v>0</v>
          </cell>
          <cell r="AR14">
            <v>59720824440.620003</v>
          </cell>
          <cell r="AS14">
            <v>0</v>
          </cell>
        </row>
        <row r="15">
          <cell r="A15" t="str">
            <v>Kab. Aceh Utara</v>
          </cell>
          <cell r="B15" t="str">
            <v>37 Tahun 2017</v>
          </cell>
          <cell r="C15">
            <v>42789</v>
          </cell>
          <cell r="D15">
            <v>2701388665095.8301</v>
          </cell>
          <cell r="E15">
            <v>247111499871</v>
          </cell>
          <cell r="F15">
            <v>23386309000</v>
          </cell>
          <cell r="G15">
            <v>3610850000</v>
          </cell>
          <cell r="H15">
            <v>20015000000</v>
          </cell>
          <cell r="I15">
            <v>200099340871</v>
          </cell>
          <cell r="J15">
            <v>1373040747186.8301</v>
          </cell>
          <cell r="K15">
            <v>390491545573.83002</v>
          </cell>
          <cell r="L15">
            <v>844790242000</v>
          </cell>
          <cell r="M15">
            <v>137758959613</v>
          </cell>
          <cell r="N15">
            <v>1081236418038</v>
          </cell>
          <cell r="O15">
            <v>0</v>
          </cell>
          <cell r="P15">
            <v>0</v>
          </cell>
          <cell r="Q15">
            <v>57264189715</v>
          </cell>
          <cell r="R15">
            <v>388657787323</v>
          </cell>
          <cell r="S15">
            <v>635314441000</v>
          </cell>
          <cell r="T15">
            <v>2714589771908.8301</v>
          </cell>
          <cell r="U15">
            <v>1736483186802</v>
          </cell>
          <cell r="V15">
            <v>914753971336</v>
          </cell>
          <cell r="W15">
            <v>0</v>
          </cell>
          <cell r="X15">
            <v>3500000000</v>
          </cell>
          <cell r="Y15">
            <v>32103358000</v>
          </cell>
          <cell r="Z15">
            <v>24728385046</v>
          </cell>
          <cell r="AA15">
            <v>2643434255</v>
          </cell>
          <cell r="AB15">
            <v>754552938165</v>
          </cell>
          <cell r="AC15">
            <v>4201100000</v>
          </cell>
          <cell r="AD15">
            <v>978106585106.82996</v>
          </cell>
          <cell r="AE15">
            <v>74199123200</v>
          </cell>
          <cell r="AF15">
            <v>467445182967</v>
          </cell>
          <cell r="AG15">
            <v>436462278939.83002</v>
          </cell>
          <cell r="AH15">
            <v>22328655046</v>
          </cell>
          <cell r="AI15">
            <v>22328655046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9127548233</v>
          </cell>
          <cell r="AP15">
            <v>0</v>
          </cell>
          <cell r="AQ15">
            <v>0</v>
          </cell>
          <cell r="AR15">
            <v>9127548233</v>
          </cell>
          <cell r="AS15">
            <v>0</v>
          </cell>
        </row>
        <row r="16">
          <cell r="A16" t="str">
            <v>Kab. Bener Meriah</v>
          </cell>
          <cell r="B16" t="str">
            <v>-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</row>
        <row r="17">
          <cell r="A17" t="str">
            <v>Kab. Bireun</v>
          </cell>
          <cell r="B17" t="str">
            <v>-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</row>
        <row r="18">
          <cell r="A18" t="str">
            <v>Kab. Gayo Lues</v>
          </cell>
          <cell r="B18" t="str">
            <v>36 Tahun 2016</v>
          </cell>
          <cell r="C18">
            <v>42727</v>
          </cell>
          <cell r="D18">
            <v>975212695552.70996</v>
          </cell>
          <cell r="E18">
            <v>46974515722.550003</v>
          </cell>
          <cell r="F18">
            <v>3730599812</v>
          </cell>
          <cell r="G18">
            <v>22415909486</v>
          </cell>
          <cell r="H18">
            <v>3685976796.5500002</v>
          </cell>
          <cell r="I18">
            <v>17142029628</v>
          </cell>
          <cell r="J18">
            <v>569682688853</v>
          </cell>
          <cell r="K18">
            <v>19247954853</v>
          </cell>
          <cell r="L18">
            <v>467045263000</v>
          </cell>
          <cell r="M18">
            <v>83389471000</v>
          </cell>
          <cell r="N18">
            <v>358555490977.15997</v>
          </cell>
          <cell r="O18">
            <v>0</v>
          </cell>
          <cell r="P18">
            <v>0</v>
          </cell>
          <cell r="Q18">
            <v>19947782950.16</v>
          </cell>
          <cell r="R18">
            <v>233204486027</v>
          </cell>
          <cell r="S18">
            <v>105403222000</v>
          </cell>
          <cell r="T18">
            <v>974212695552.70996</v>
          </cell>
          <cell r="U18">
            <v>427205731889.71002</v>
          </cell>
          <cell r="V18">
            <v>223412158281.70999</v>
          </cell>
          <cell r="W18">
            <v>0</v>
          </cell>
          <cell r="X18">
            <v>2524704000</v>
          </cell>
          <cell r="Y18">
            <v>30878325522</v>
          </cell>
          <cell r="Z18">
            <v>9864200000</v>
          </cell>
          <cell r="AA18">
            <v>895014000</v>
          </cell>
          <cell r="AB18">
            <v>154456675851</v>
          </cell>
          <cell r="AC18">
            <v>5174654235</v>
          </cell>
          <cell r="AD18">
            <v>547006963663</v>
          </cell>
          <cell r="AE18">
            <v>57489040050</v>
          </cell>
          <cell r="AF18">
            <v>266540048107</v>
          </cell>
          <cell r="AG18">
            <v>222977875506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1000000000</v>
          </cell>
          <cell r="AP18">
            <v>0</v>
          </cell>
          <cell r="AQ18">
            <v>1000000000</v>
          </cell>
          <cell r="AR18">
            <v>0</v>
          </cell>
          <cell r="AS18">
            <v>0</v>
          </cell>
        </row>
        <row r="19">
          <cell r="A19" t="str">
            <v>Kab. Nagan Raya</v>
          </cell>
          <cell r="B19" t="str">
            <v>-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</row>
        <row r="20">
          <cell r="A20" t="str">
            <v>Kab. Pidie Jaya</v>
          </cell>
          <cell r="B20" t="str">
            <v>-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</row>
        <row r="21">
          <cell r="A21" t="str">
            <v>Kab. Pidie</v>
          </cell>
          <cell r="B21" t="str">
            <v>-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</row>
        <row r="22">
          <cell r="A22" t="str">
            <v>Kab. Simeulue</v>
          </cell>
          <cell r="B22" t="str">
            <v>28 Tahun 2016</v>
          </cell>
          <cell r="C22">
            <v>42732</v>
          </cell>
          <cell r="D22">
            <v>989799313869.81006</v>
          </cell>
          <cell r="E22">
            <v>44260454384</v>
          </cell>
          <cell r="F22">
            <v>2750000000</v>
          </cell>
          <cell r="G22">
            <v>1750000000</v>
          </cell>
          <cell r="H22">
            <v>4128118924</v>
          </cell>
          <cell r="I22">
            <v>35632335460</v>
          </cell>
          <cell r="J22">
            <v>622499039768</v>
          </cell>
          <cell r="K22">
            <v>13916373000</v>
          </cell>
          <cell r="L22">
            <v>463808679768</v>
          </cell>
          <cell r="M22">
            <v>144773987000</v>
          </cell>
          <cell r="N22">
            <v>323039819717.81</v>
          </cell>
          <cell r="O22">
            <v>0</v>
          </cell>
          <cell r="P22">
            <v>0</v>
          </cell>
          <cell r="Q22">
            <v>15434062163.809999</v>
          </cell>
          <cell r="R22">
            <v>177612572000</v>
          </cell>
          <cell r="S22">
            <v>129993185554</v>
          </cell>
          <cell r="T22">
            <v>1011875012637.8101</v>
          </cell>
          <cell r="U22">
            <v>449906703360.81</v>
          </cell>
          <cell r="V22">
            <v>278705623183.81</v>
          </cell>
          <cell r="W22">
            <v>0</v>
          </cell>
          <cell r="X22">
            <v>0</v>
          </cell>
          <cell r="Y22">
            <v>4084800000</v>
          </cell>
          <cell r="Z22">
            <v>5826128020</v>
          </cell>
          <cell r="AA22">
            <v>450000000</v>
          </cell>
          <cell r="AB22">
            <v>158190152157</v>
          </cell>
          <cell r="AC22">
            <v>2650000000</v>
          </cell>
          <cell r="AD22">
            <v>561968309277</v>
          </cell>
          <cell r="AE22">
            <v>76827628291</v>
          </cell>
          <cell r="AF22">
            <v>232727711652.72</v>
          </cell>
          <cell r="AG22">
            <v>252412969333.28</v>
          </cell>
          <cell r="AH22">
            <v>23875698768</v>
          </cell>
          <cell r="AI22">
            <v>23875698768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1800000000</v>
          </cell>
          <cell r="AP22">
            <v>0</v>
          </cell>
          <cell r="AQ22">
            <v>1800000000</v>
          </cell>
          <cell r="AR22">
            <v>0</v>
          </cell>
          <cell r="AS22">
            <v>0</v>
          </cell>
        </row>
        <row r="23">
          <cell r="A23" t="str">
            <v>Kota Langsa</v>
          </cell>
          <cell r="B23" t="str">
            <v>1 Tahun 2017</v>
          </cell>
          <cell r="C23">
            <v>42751</v>
          </cell>
          <cell r="D23">
            <v>987957855434</v>
          </cell>
          <cell r="E23">
            <v>124092504605</v>
          </cell>
          <cell r="F23">
            <v>10535000000</v>
          </cell>
          <cell r="G23">
            <v>5943605550</v>
          </cell>
          <cell r="H23">
            <v>518845242</v>
          </cell>
          <cell r="I23">
            <v>107095053813</v>
          </cell>
          <cell r="J23">
            <v>602091001000</v>
          </cell>
          <cell r="K23">
            <v>18503159000</v>
          </cell>
          <cell r="L23">
            <v>451951928000</v>
          </cell>
          <cell r="M23">
            <v>131635914000</v>
          </cell>
          <cell r="N23">
            <v>261774349829</v>
          </cell>
          <cell r="O23">
            <v>0</v>
          </cell>
          <cell r="P23">
            <v>0</v>
          </cell>
          <cell r="Q23">
            <v>19932297264</v>
          </cell>
          <cell r="R23">
            <v>95502110000</v>
          </cell>
          <cell r="S23">
            <v>146339942565</v>
          </cell>
          <cell r="T23">
            <v>1025196366757</v>
          </cell>
          <cell r="U23">
            <v>442973791430</v>
          </cell>
          <cell r="V23">
            <v>321069664067</v>
          </cell>
          <cell r="W23">
            <v>0</v>
          </cell>
          <cell r="X23">
            <v>0</v>
          </cell>
          <cell r="Y23">
            <v>15275336500</v>
          </cell>
          <cell r="Z23">
            <v>2500000000</v>
          </cell>
          <cell r="AA23">
            <v>0</v>
          </cell>
          <cell r="AB23">
            <v>103628790863</v>
          </cell>
          <cell r="AC23">
            <v>500000000</v>
          </cell>
          <cell r="AD23">
            <v>582222575327</v>
          </cell>
          <cell r="AE23">
            <v>74597149767</v>
          </cell>
          <cell r="AF23">
            <v>171606062962</v>
          </cell>
          <cell r="AG23">
            <v>336019362598</v>
          </cell>
          <cell r="AH23">
            <v>37238511323</v>
          </cell>
          <cell r="AI23">
            <v>37238511323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</row>
        <row r="24">
          <cell r="A24" t="str">
            <v>Kota Banda Aceh</v>
          </cell>
          <cell r="B24" t="str">
            <v>-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</row>
        <row r="25">
          <cell r="A25" t="str">
            <v>Kota Lhokseumawe</v>
          </cell>
          <cell r="B25" t="str">
            <v>-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</row>
        <row r="26">
          <cell r="A26" t="str">
            <v>Kota Sabang</v>
          </cell>
          <cell r="B26" t="str">
            <v>44 Tahun 2016</v>
          </cell>
          <cell r="C26">
            <v>42734</v>
          </cell>
          <cell r="D26">
            <v>655130567729</v>
          </cell>
          <cell r="E26">
            <v>48885657700</v>
          </cell>
          <cell r="F26">
            <v>3820213250</v>
          </cell>
          <cell r="G26">
            <v>11422106000</v>
          </cell>
          <cell r="H26">
            <v>1923152765</v>
          </cell>
          <cell r="I26">
            <v>31720185685</v>
          </cell>
          <cell r="J26">
            <v>435642886000</v>
          </cell>
          <cell r="K26">
            <v>15911212000</v>
          </cell>
          <cell r="L26">
            <v>353813480000</v>
          </cell>
          <cell r="M26">
            <v>65918194000</v>
          </cell>
          <cell r="N26">
            <v>170602024029</v>
          </cell>
          <cell r="O26">
            <v>0</v>
          </cell>
          <cell r="P26">
            <v>0</v>
          </cell>
          <cell r="Q26">
            <v>11132067619</v>
          </cell>
          <cell r="R26">
            <v>67444699000</v>
          </cell>
          <cell r="S26">
            <v>92025257410</v>
          </cell>
          <cell r="T26">
            <v>670130567729</v>
          </cell>
          <cell r="U26">
            <v>297533512771</v>
          </cell>
          <cell r="V26">
            <v>247135245671</v>
          </cell>
          <cell r="W26">
            <v>0</v>
          </cell>
          <cell r="X26">
            <v>3250000000</v>
          </cell>
          <cell r="Y26">
            <v>10538300000</v>
          </cell>
          <cell r="Z26">
            <v>4657870000</v>
          </cell>
          <cell r="AA26">
            <v>0</v>
          </cell>
          <cell r="AB26">
            <v>31352097100</v>
          </cell>
          <cell r="AC26">
            <v>600000000</v>
          </cell>
          <cell r="AD26">
            <v>372597054958</v>
          </cell>
          <cell r="AE26">
            <v>56439710208</v>
          </cell>
          <cell r="AF26">
            <v>179092739785</v>
          </cell>
          <cell r="AG26">
            <v>137064604965</v>
          </cell>
          <cell r="AH26">
            <v>15000000000</v>
          </cell>
          <cell r="AI26">
            <v>15000000000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</row>
        <row r="27">
          <cell r="A27" t="str">
            <v>Kota Subulussalam</v>
          </cell>
          <cell r="B27" t="str">
            <v>-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</row>
        <row r="28">
          <cell r="A28" t="str">
            <v>Total Se-Prov. Sumatera Utara</v>
          </cell>
          <cell r="B28" t="str">
            <v>-</v>
          </cell>
          <cell r="C28">
            <v>2</v>
          </cell>
          <cell r="D28">
            <v>21832892472219.52</v>
          </cell>
          <cell r="E28">
            <v>7155656297556.5195</v>
          </cell>
          <cell r="F28">
            <v>5937338965028.1201</v>
          </cell>
          <cell r="G28">
            <v>349245680000</v>
          </cell>
          <cell r="H28">
            <v>312124489372.40002</v>
          </cell>
          <cell r="I28">
            <v>556947163156</v>
          </cell>
          <cell r="J28">
            <v>12126947954156</v>
          </cell>
          <cell r="K28">
            <v>922547040054</v>
          </cell>
          <cell r="L28">
            <v>6821395589102</v>
          </cell>
          <cell r="M28">
            <v>4383005325000</v>
          </cell>
          <cell r="N28">
            <v>2550288220507</v>
          </cell>
          <cell r="O28">
            <v>10423452140</v>
          </cell>
          <cell r="P28">
            <v>0</v>
          </cell>
          <cell r="Q28">
            <v>1063362439367</v>
          </cell>
          <cell r="R28">
            <v>781249750000</v>
          </cell>
          <cell r="S28">
            <v>695252579000</v>
          </cell>
          <cell r="T28">
            <v>23269806845769.051</v>
          </cell>
          <cell r="U28">
            <v>13235363240399.42</v>
          </cell>
          <cell r="V28">
            <v>6641386301462.2197</v>
          </cell>
          <cell r="W28">
            <v>115000000</v>
          </cell>
          <cell r="X28">
            <v>0</v>
          </cell>
          <cell r="Y28">
            <v>3758994148858</v>
          </cell>
          <cell r="Z28">
            <v>23018141627</v>
          </cell>
          <cell r="AA28">
            <v>1985638956067</v>
          </cell>
          <cell r="AB28">
            <v>778987287635.19995</v>
          </cell>
          <cell r="AC28">
            <v>47223404750</v>
          </cell>
          <cell r="AD28">
            <v>10034443605369.631</v>
          </cell>
          <cell r="AE28">
            <v>903963939523</v>
          </cell>
          <cell r="AF28">
            <v>4525390821540.4404</v>
          </cell>
          <cell r="AG28">
            <v>4605088844306.1904</v>
          </cell>
          <cell r="AH28">
            <v>1544752241324</v>
          </cell>
          <cell r="AI28">
            <v>1414752241324</v>
          </cell>
          <cell r="AJ28">
            <v>0</v>
          </cell>
          <cell r="AK28">
            <v>0</v>
          </cell>
          <cell r="AL28">
            <v>130000000000</v>
          </cell>
          <cell r="AM28">
            <v>0</v>
          </cell>
          <cell r="AN28">
            <v>0</v>
          </cell>
          <cell r="AO28">
            <v>107653867774.47</v>
          </cell>
          <cell r="AP28">
            <v>0</v>
          </cell>
          <cell r="AQ28">
            <v>105456861136</v>
          </cell>
          <cell r="AR28">
            <v>1197006638.47</v>
          </cell>
          <cell r="AS28">
            <v>1000000000</v>
          </cell>
        </row>
        <row r="29">
          <cell r="A29" t="str">
            <v>Prov. Sumatera Utara</v>
          </cell>
          <cell r="B29" t="str">
            <v>1 Tahun 2017</v>
          </cell>
          <cell r="C29">
            <v>42766</v>
          </cell>
          <cell r="D29">
            <v>12170582105913</v>
          </cell>
          <cell r="E29">
            <v>4925627725733</v>
          </cell>
          <cell r="F29">
            <v>4486811919686</v>
          </cell>
          <cell r="G29">
            <v>33959567600</v>
          </cell>
          <cell r="H29">
            <v>277500967496</v>
          </cell>
          <cell r="I29">
            <v>127355270951</v>
          </cell>
          <cell r="J29">
            <v>6627038777680</v>
          </cell>
          <cell r="K29">
            <v>567882964200</v>
          </cell>
          <cell r="L29">
            <v>2638744012480</v>
          </cell>
          <cell r="M29">
            <v>3420411801000</v>
          </cell>
          <cell r="N29">
            <v>617915602500</v>
          </cell>
          <cell r="O29">
            <v>9533902500</v>
          </cell>
          <cell r="P29">
            <v>0</v>
          </cell>
          <cell r="Q29">
            <v>0</v>
          </cell>
          <cell r="R29">
            <v>608381700000</v>
          </cell>
          <cell r="S29">
            <v>0</v>
          </cell>
          <cell r="T29">
            <v>13034684291945</v>
          </cell>
          <cell r="U29">
            <v>8661188766255</v>
          </cell>
          <cell r="V29">
            <v>3037330274182</v>
          </cell>
          <cell r="W29">
            <v>0</v>
          </cell>
          <cell r="X29">
            <v>0</v>
          </cell>
          <cell r="Y29">
            <v>3620208919358</v>
          </cell>
          <cell r="Z29">
            <v>0</v>
          </cell>
          <cell r="AA29">
            <v>1982455818915</v>
          </cell>
          <cell r="AB29">
            <v>2443753800</v>
          </cell>
          <cell r="AC29">
            <v>18750000000</v>
          </cell>
          <cell r="AD29">
            <v>4373495525690</v>
          </cell>
          <cell r="AE29">
            <v>121913822523</v>
          </cell>
          <cell r="AF29">
            <v>2154412516769</v>
          </cell>
          <cell r="AG29">
            <v>2097169186398</v>
          </cell>
          <cell r="AH29">
            <v>942102186032</v>
          </cell>
          <cell r="AI29">
            <v>942102186032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78000000000</v>
          </cell>
          <cell r="AP29">
            <v>0</v>
          </cell>
          <cell r="AQ29">
            <v>78000000000</v>
          </cell>
          <cell r="AR29">
            <v>0</v>
          </cell>
          <cell r="AS29">
            <v>0</v>
          </cell>
        </row>
        <row r="30">
          <cell r="A30" t="str">
            <v>Total Kab/Kota Se-Prov. Sumatera Utara</v>
          </cell>
          <cell r="B30" t="str">
            <v>-</v>
          </cell>
          <cell r="C30">
            <v>2</v>
          </cell>
          <cell r="D30">
            <v>9662310366306.5195</v>
          </cell>
          <cell r="E30">
            <v>2230028571823.52</v>
          </cell>
          <cell r="F30">
            <v>1450527045342.1201</v>
          </cell>
          <cell r="G30">
            <v>315286112400</v>
          </cell>
          <cell r="H30">
            <v>34623521876.400002</v>
          </cell>
          <cell r="I30">
            <v>429591892205</v>
          </cell>
          <cell r="J30">
            <v>5499909176476</v>
          </cell>
          <cell r="K30">
            <v>354664075854</v>
          </cell>
          <cell r="L30">
            <v>4182651576622</v>
          </cell>
          <cell r="M30">
            <v>962593524000</v>
          </cell>
          <cell r="N30">
            <v>1932372618007</v>
          </cell>
          <cell r="O30">
            <v>889549640</v>
          </cell>
          <cell r="P30">
            <v>0</v>
          </cell>
          <cell r="Q30">
            <v>1063362439367</v>
          </cell>
          <cell r="R30">
            <v>172868050000</v>
          </cell>
          <cell r="S30">
            <v>695252579000</v>
          </cell>
          <cell r="T30">
            <v>10235122553824.051</v>
          </cell>
          <cell r="U30">
            <v>4574174474144.4199</v>
          </cell>
          <cell r="V30">
            <v>3604056027280.2202</v>
          </cell>
          <cell r="W30">
            <v>115000000</v>
          </cell>
          <cell r="X30">
            <v>0</v>
          </cell>
          <cell r="Y30">
            <v>138785229500</v>
          </cell>
          <cell r="Z30">
            <v>23018141627</v>
          </cell>
          <cell r="AA30">
            <v>3183137152</v>
          </cell>
          <cell r="AB30">
            <v>776543533835.19995</v>
          </cell>
          <cell r="AC30">
            <v>28473404750</v>
          </cell>
          <cell r="AD30">
            <v>5660948079679.6299</v>
          </cell>
          <cell r="AE30">
            <v>782050117000</v>
          </cell>
          <cell r="AF30">
            <v>2370978304771.4399</v>
          </cell>
          <cell r="AG30">
            <v>2507919657908.1899</v>
          </cell>
          <cell r="AH30">
            <v>602650055292</v>
          </cell>
          <cell r="AI30">
            <v>472650055292</v>
          </cell>
          <cell r="AJ30">
            <v>0</v>
          </cell>
          <cell r="AK30">
            <v>0</v>
          </cell>
          <cell r="AL30">
            <v>130000000000</v>
          </cell>
          <cell r="AM30">
            <v>0</v>
          </cell>
          <cell r="AN30">
            <v>0</v>
          </cell>
          <cell r="AO30">
            <v>29653867774.470001</v>
          </cell>
          <cell r="AP30">
            <v>0</v>
          </cell>
          <cell r="AQ30">
            <v>27456861136</v>
          </cell>
          <cell r="AR30">
            <v>1197006638.47</v>
          </cell>
          <cell r="AS30">
            <v>1000000000</v>
          </cell>
        </row>
        <row r="31">
          <cell r="A31" t="str">
            <v>Kab. Asahan</v>
          </cell>
          <cell r="B31" t="str">
            <v>-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</row>
        <row r="32">
          <cell r="A32" t="str">
            <v>Kab. Batubara</v>
          </cell>
          <cell r="B32" t="str">
            <v>-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</row>
        <row r="33">
          <cell r="A33" t="str">
            <v>Kab. Dairi</v>
          </cell>
          <cell r="B33" t="str">
            <v>27 Tahun 2016</v>
          </cell>
          <cell r="C33">
            <v>42734</v>
          </cell>
          <cell r="D33">
            <v>1095023136600</v>
          </cell>
          <cell r="E33">
            <v>66344330338</v>
          </cell>
          <cell r="F33">
            <v>9266000000</v>
          </cell>
          <cell r="G33">
            <v>30666560000</v>
          </cell>
          <cell r="H33">
            <v>10029770338</v>
          </cell>
          <cell r="I33">
            <v>16382000000</v>
          </cell>
          <cell r="J33">
            <v>768962364622</v>
          </cell>
          <cell r="K33">
            <v>18469119000</v>
          </cell>
          <cell r="L33">
            <v>657581285622</v>
          </cell>
          <cell r="M33">
            <v>92911960000</v>
          </cell>
          <cell r="N33">
            <v>259716441640</v>
          </cell>
          <cell r="O33">
            <v>889549640</v>
          </cell>
          <cell r="P33">
            <v>0</v>
          </cell>
          <cell r="Q33">
            <v>16072773000</v>
          </cell>
          <cell r="R33">
            <v>116657329000</v>
          </cell>
          <cell r="S33">
            <v>126096790000</v>
          </cell>
          <cell r="T33">
            <v>1125323136600</v>
          </cell>
          <cell r="U33">
            <v>642679862200</v>
          </cell>
          <cell r="V33">
            <v>446465092700</v>
          </cell>
          <cell r="W33">
            <v>55000000</v>
          </cell>
          <cell r="X33">
            <v>0</v>
          </cell>
          <cell r="Y33">
            <v>15046336000</v>
          </cell>
          <cell r="Z33">
            <v>835000000</v>
          </cell>
          <cell r="AA33">
            <v>1058118000</v>
          </cell>
          <cell r="AB33">
            <v>174220315500</v>
          </cell>
          <cell r="AC33">
            <v>5000000000</v>
          </cell>
          <cell r="AD33">
            <v>482643274400</v>
          </cell>
          <cell r="AE33">
            <v>21924508150</v>
          </cell>
          <cell r="AF33">
            <v>232309928880</v>
          </cell>
          <cell r="AG33">
            <v>228408837370</v>
          </cell>
          <cell r="AH33">
            <v>35000000000</v>
          </cell>
          <cell r="AI33">
            <v>35000000000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4700000000</v>
          </cell>
          <cell r="AP33">
            <v>0</v>
          </cell>
          <cell r="AQ33">
            <v>4000000000</v>
          </cell>
          <cell r="AR33">
            <v>700000000</v>
          </cell>
          <cell r="AS33">
            <v>0</v>
          </cell>
        </row>
        <row r="34">
          <cell r="A34" t="str">
            <v>Kab. Deli Serdang</v>
          </cell>
          <cell r="B34" t="str">
            <v>-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</row>
        <row r="35">
          <cell r="A35" t="str">
            <v>Kab. Humbang Hasundutan</v>
          </cell>
          <cell r="B35" t="str">
            <v>-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</row>
        <row r="36">
          <cell r="A36" t="str">
            <v>Kab. Karo</v>
          </cell>
          <cell r="B36" t="str">
            <v>-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</row>
        <row r="37">
          <cell r="A37" t="str">
            <v>Kab. Labuhanbatu</v>
          </cell>
          <cell r="B37" t="str">
            <v>-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</row>
        <row r="38">
          <cell r="A38" t="str">
            <v>Kab. Labuhanbatu Selatan</v>
          </cell>
          <cell r="B38" t="str">
            <v>-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</row>
        <row r="39">
          <cell r="A39" t="str">
            <v>Kab. Labuhanbatu Utara</v>
          </cell>
          <cell r="B39" t="str">
            <v>-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</row>
        <row r="40">
          <cell r="A40" t="str">
            <v>Kab. Langkat</v>
          </cell>
          <cell r="B40" t="str">
            <v>-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</row>
        <row r="41">
          <cell r="A41" t="str">
            <v>Kab. Mandailing Natal</v>
          </cell>
          <cell r="B41" t="str">
            <v>-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</row>
        <row r="42">
          <cell r="A42" t="str">
            <v>Kab. Nias</v>
          </cell>
          <cell r="B42" t="str">
            <v>-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</row>
        <row r="43">
          <cell r="A43" t="str">
            <v>Kab. Nias Barat</v>
          </cell>
          <cell r="B43" t="str">
            <v>-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</row>
        <row r="44">
          <cell r="A44" t="str">
            <v>Kab. Nias Selatan</v>
          </cell>
          <cell r="B44" t="str">
            <v>04 Tahun 2016</v>
          </cell>
          <cell r="C44">
            <v>42727</v>
          </cell>
          <cell r="D44">
            <v>1155658813692.1201</v>
          </cell>
          <cell r="E44">
            <v>14160411140.120001</v>
          </cell>
          <cell r="F44">
            <v>4542498390.1199999</v>
          </cell>
          <cell r="G44">
            <v>3389889400</v>
          </cell>
          <cell r="H44">
            <v>2908932036</v>
          </cell>
          <cell r="I44">
            <v>3319091314</v>
          </cell>
          <cell r="J44">
            <v>763539781854</v>
          </cell>
          <cell r="K44">
            <v>19891516854</v>
          </cell>
          <cell r="L44">
            <v>543052446000</v>
          </cell>
          <cell r="M44">
            <v>200595819000</v>
          </cell>
          <cell r="N44">
            <v>377958620698</v>
          </cell>
          <cell r="O44">
            <v>0</v>
          </cell>
          <cell r="P44">
            <v>0</v>
          </cell>
          <cell r="Q44">
            <v>12640150698</v>
          </cell>
          <cell r="R44">
            <v>18500000000</v>
          </cell>
          <cell r="S44">
            <v>346818470000</v>
          </cell>
          <cell r="T44">
            <v>1147577807053.6499</v>
          </cell>
          <cell r="U44">
            <v>757704180641</v>
          </cell>
          <cell r="V44">
            <v>314928465049.79999</v>
          </cell>
          <cell r="W44">
            <v>0</v>
          </cell>
          <cell r="X44">
            <v>0</v>
          </cell>
          <cell r="Y44">
            <v>48739693500</v>
          </cell>
          <cell r="Z44">
            <v>3761991627</v>
          </cell>
          <cell r="AA44">
            <v>581247152</v>
          </cell>
          <cell r="AB44">
            <v>388692783312.20001</v>
          </cell>
          <cell r="AC44">
            <v>1000000000</v>
          </cell>
          <cell r="AD44">
            <v>389873626412.65002</v>
          </cell>
          <cell r="AE44">
            <v>10315465600</v>
          </cell>
          <cell r="AF44">
            <v>194105440257.64999</v>
          </cell>
          <cell r="AG44">
            <v>185452720555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7897006638.4700003</v>
          </cell>
          <cell r="AP44">
            <v>0</v>
          </cell>
          <cell r="AQ44">
            <v>7500000000</v>
          </cell>
          <cell r="AR44">
            <v>397006638.47000003</v>
          </cell>
          <cell r="AS44">
            <v>0</v>
          </cell>
        </row>
        <row r="45">
          <cell r="A45" t="str">
            <v>Kab. Nias Utara</v>
          </cell>
          <cell r="B45" t="str">
            <v>-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</row>
        <row r="46">
          <cell r="A46" t="str">
            <v>Kab. Padang Lawas</v>
          </cell>
          <cell r="B46" t="str">
            <v>-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</row>
        <row r="47">
          <cell r="A47" t="str">
            <v>Kab. Padang Lawas Utara</v>
          </cell>
          <cell r="B47" t="str">
            <v>-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</row>
        <row r="48">
          <cell r="A48" t="str">
            <v>Kab. Pakpak Bharat</v>
          </cell>
          <cell r="B48" t="str">
            <v>41 Tahun 2016</v>
          </cell>
          <cell r="C48">
            <v>42734</v>
          </cell>
          <cell r="D48">
            <v>524271863554</v>
          </cell>
          <cell r="E48">
            <v>24297176000</v>
          </cell>
          <cell r="F48">
            <v>4391000000</v>
          </cell>
          <cell r="G48">
            <v>11046720000</v>
          </cell>
          <cell r="H48">
            <v>1200000000</v>
          </cell>
          <cell r="I48">
            <v>7659456000</v>
          </cell>
          <cell r="J48">
            <v>442967749000</v>
          </cell>
          <cell r="K48">
            <v>15330282000</v>
          </cell>
          <cell r="L48">
            <v>342284663000</v>
          </cell>
          <cell r="M48">
            <v>85352804000</v>
          </cell>
          <cell r="N48">
            <v>57006938554</v>
          </cell>
          <cell r="O48">
            <v>0</v>
          </cell>
          <cell r="P48">
            <v>0</v>
          </cell>
          <cell r="Q48">
            <v>14523057554</v>
          </cell>
          <cell r="R48">
            <v>0</v>
          </cell>
          <cell r="S48">
            <v>42483881000</v>
          </cell>
          <cell r="T48">
            <v>681429146086</v>
          </cell>
          <cell r="U48">
            <v>279641296723</v>
          </cell>
          <cell r="V48">
            <v>185299170993</v>
          </cell>
          <cell r="W48">
            <v>0</v>
          </cell>
          <cell r="X48">
            <v>0</v>
          </cell>
          <cell r="Y48">
            <v>4330000000</v>
          </cell>
          <cell r="Z48">
            <v>9133150000</v>
          </cell>
          <cell r="AA48">
            <v>1543772000</v>
          </cell>
          <cell r="AB48">
            <v>78835203730</v>
          </cell>
          <cell r="AC48">
            <v>500000000</v>
          </cell>
          <cell r="AD48">
            <v>401787849363</v>
          </cell>
          <cell r="AE48">
            <v>741360000</v>
          </cell>
          <cell r="AF48">
            <v>123529606578</v>
          </cell>
          <cell r="AG48">
            <v>277516882785</v>
          </cell>
          <cell r="AH48">
            <v>159657282532</v>
          </cell>
          <cell r="AI48">
            <v>29657282532</v>
          </cell>
          <cell r="AJ48">
            <v>0</v>
          </cell>
          <cell r="AK48">
            <v>0</v>
          </cell>
          <cell r="AL48">
            <v>130000000000</v>
          </cell>
          <cell r="AM48">
            <v>0</v>
          </cell>
          <cell r="AN48">
            <v>0</v>
          </cell>
          <cell r="AO48">
            <v>2500000000</v>
          </cell>
          <cell r="AP48">
            <v>0</v>
          </cell>
          <cell r="AQ48">
            <v>2500000000</v>
          </cell>
          <cell r="AR48">
            <v>0</v>
          </cell>
          <cell r="AS48">
            <v>0</v>
          </cell>
        </row>
        <row r="49">
          <cell r="A49" t="str">
            <v>Kab. Samosir</v>
          </cell>
          <cell r="B49" t="str">
            <v>-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</row>
        <row r="50">
          <cell r="A50" t="str">
            <v>Kab. Simalungun</v>
          </cell>
          <cell r="B50" t="str">
            <v>-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</row>
        <row r="51">
          <cell r="A51" t="str">
            <v>Kab. Tapanuli Selatan</v>
          </cell>
          <cell r="B51" t="str">
            <v>-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</row>
        <row r="52">
          <cell r="A52" t="str">
            <v>Kab. Tapanuli Tengah</v>
          </cell>
          <cell r="B52" t="str">
            <v>-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</row>
        <row r="53">
          <cell r="A53" t="str">
            <v>Kab. Tapanuli Utara</v>
          </cell>
          <cell r="B53" t="str">
            <v>-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</row>
        <row r="54">
          <cell r="A54" t="str">
            <v>Kab. Toba Samosir</v>
          </cell>
          <cell r="B54" t="str">
            <v>-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</row>
        <row r="55">
          <cell r="A55" t="str">
            <v>Kab. Serdang Bedagai</v>
          </cell>
          <cell r="B55" t="str">
            <v>-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</row>
        <row r="56">
          <cell r="A56" t="str">
            <v>Kota Binjai</v>
          </cell>
          <cell r="B56" t="str">
            <v>-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</row>
        <row r="57">
          <cell r="A57" t="str">
            <v>Kota Gunung Sitoli</v>
          </cell>
          <cell r="B57" t="str">
            <v>6 Tahun 2016</v>
          </cell>
          <cell r="C57">
            <v>42779</v>
          </cell>
          <cell r="D57">
            <v>699262251200</v>
          </cell>
          <cell r="E57">
            <v>34937400200</v>
          </cell>
          <cell r="F57">
            <v>14000000000</v>
          </cell>
          <cell r="G57">
            <v>4210000000</v>
          </cell>
          <cell r="H57">
            <v>0</v>
          </cell>
          <cell r="I57">
            <v>16727400200</v>
          </cell>
          <cell r="J57">
            <v>521795992000</v>
          </cell>
          <cell r="K57">
            <v>10116910000</v>
          </cell>
          <cell r="L57">
            <v>434259520000</v>
          </cell>
          <cell r="M57">
            <v>77419562000</v>
          </cell>
          <cell r="N57">
            <v>142528859000</v>
          </cell>
          <cell r="O57">
            <v>0</v>
          </cell>
          <cell r="P57">
            <v>0</v>
          </cell>
          <cell r="Q57">
            <v>25000000000</v>
          </cell>
          <cell r="R57">
            <v>37710721000</v>
          </cell>
          <cell r="S57">
            <v>79818138000</v>
          </cell>
          <cell r="T57">
            <v>723761500349</v>
          </cell>
          <cell r="U57">
            <v>404449384003</v>
          </cell>
          <cell r="V57">
            <v>272044203003</v>
          </cell>
          <cell r="W57">
            <v>0</v>
          </cell>
          <cell r="X57">
            <v>0</v>
          </cell>
          <cell r="Y57">
            <v>3000000000</v>
          </cell>
          <cell r="Z57">
            <v>1778000000</v>
          </cell>
          <cell r="AA57">
            <v>0</v>
          </cell>
          <cell r="AB57">
            <v>126827181000</v>
          </cell>
          <cell r="AC57">
            <v>800000000</v>
          </cell>
          <cell r="AD57">
            <v>319312116346</v>
          </cell>
          <cell r="AE57">
            <v>29471473500</v>
          </cell>
          <cell r="AF57">
            <v>103140252175</v>
          </cell>
          <cell r="AG57">
            <v>186700390671</v>
          </cell>
          <cell r="AH57">
            <v>25499249149</v>
          </cell>
          <cell r="AI57">
            <v>25499249149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1000000000</v>
          </cell>
          <cell r="AP57">
            <v>0</v>
          </cell>
          <cell r="AQ57">
            <v>0</v>
          </cell>
          <cell r="AR57">
            <v>0</v>
          </cell>
          <cell r="AS57">
            <v>1000000000</v>
          </cell>
        </row>
        <row r="58">
          <cell r="A58" t="str">
            <v>Kota Medan</v>
          </cell>
          <cell r="B58" t="str">
            <v>2 Tahun 2017</v>
          </cell>
          <cell r="C58">
            <v>42762</v>
          </cell>
          <cell r="D58">
            <v>5264198010129</v>
          </cell>
          <cell r="E58">
            <v>1973780338563</v>
          </cell>
          <cell r="F58">
            <v>1380127546952</v>
          </cell>
          <cell r="G58">
            <v>257773650000</v>
          </cell>
          <cell r="H58">
            <v>12181227000</v>
          </cell>
          <cell r="I58">
            <v>323697914611</v>
          </cell>
          <cell r="J58">
            <v>2236515051000</v>
          </cell>
          <cell r="K58">
            <v>259392185000</v>
          </cell>
          <cell r="L58">
            <v>1611940995000</v>
          </cell>
          <cell r="M58">
            <v>365181871000</v>
          </cell>
          <cell r="N58">
            <v>1053902620566</v>
          </cell>
          <cell r="O58">
            <v>0</v>
          </cell>
          <cell r="P58">
            <v>0</v>
          </cell>
          <cell r="Q58">
            <v>953867320566</v>
          </cell>
          <cell r="R58">
            <v>0</v>
          </cell>
          <cell r="S58">
            <v>100035300000</v>
          </cell>
          <cell r="T58">
            <v>5493560943295</v>
          </cell>
          <cell r="U58">
            <v>1948378465395</v>
          </cell>
          <cell r="V58">
            <v>1860111217245</v>
          </cell>
          <cell r="W58">
            <v>0</v>
          </cell>
          <cell r="X58">
            <v>0</v>
          </cell>
          <cell r="Y58">
            <v>60000000000</v>
          </cell>
          <cell r="Z58">
            <v>5000000000</v>
          </cell>
          <cell r="AA58">
            <v>0</v>
          </cell>
          <cell r="AB58">
            <v>7093843400</v>
          </cell>
          <cell r="AC58">
            <v>16173404750</v>
          </cell>
          <cell r="AD58">
            <v>3545182477900</v>
          </cell>
          <cell r="AE58">
            <v>649587882414</v>
          </cell>
          <cell r="AF58">
            <v>1542698806212.9299</v>
          </cell>
          <cell r="AG58">
            <v>1352895789273.0701</v>
          </cell>
          <cell r="AH58">
            <v>234362933166</v>
          </cell>
          <cell r="AI58">
            <v>234362933166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5000000000</v>
          </cell>
          <cell r="AP58">
            <v>0</v>
          </cell>
          <cell r="AQ58">
            <v>5000000000</v>
          </cell>
          <cell r="AR58">
            <v>0</v>
          </cell>
          <cell r="AS58">
            <v>0</v>
          </cell>
        </row>
        <row r="59">
          <cell r="A59" t="str">
            <v>Kota Padang Sidempuan</v>
          </cell>
          <cell r="B59" t="str">
            <v>-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</row>
        <row r="60">
          <cell r="A60" t="str">
            <v>Kota Pematang Siantar</v>
          </cell>
          <cell r="B60" t="str">
            <v>2 Tahun 2017</v>
          </cell>
          <cell r="C60">
            <v>42762</v>
          </cell>
          <cell r="D60">
            <v>923896291131.40002</v>
          </cell>
          <cell r="E60">
            <v>116508915582.39999</v>
          </cell>
          <cell r="F60">
            <v>38200000000</v>
          </cell>
          <cell r="G60">
            <v>8199293000</v>
          </cell>
          <cell r="H60">
            <v>8303592502.3999996</v>
          </cell>
          <cell r="I60">
            <v>61806030080</v>
          </cell>
          <cell r="J60">
            <v>766128238000</v>
          </cell>
          <cell r="K60">
            <v>31464063000</v>
          </cell>
          <cell r="L60">
            <v>593532667000</v>
          </cell>
          <cell r="M60">
            <v>141131508000</v>
          </cell>
          <cell r="N60">
            <v>41259137549</v>
          </cell>
          <cell r="O60">
            <v>0</v>
          </cell>
          <cell r="P60">
            <v>0</v>
          </cell>
          <cell r="Q60">
            <v>41259137549</v>
          </cell>
          <cell r="R60">
            <v>0</v>
          </cell>
          <cell r="S60">
            <v>0</v>
          </cell>
          <cell r="T60">
            <v>1063470020440.4</v>
          </cell>
          <cell r="U60">
            <v>541321285182.41998</v>
          </cell>
          <cell r="V60">
            <v>525207878289.41998</v>
          </cell>
          <cell r="W60">
            <v>60000000</v>
          </cell>
          <cell r="X60">
            <v>0</v>
          </cell>
          <cell r="Y60">
            <v>7669200000</v>
          </cell>
          <cell r="Z60">
            <v>2510000000</v>
          </cell>
          <cell r="AA60">
            <v>0</v>
          </cell>
          <cell r="AB60">
            <v>874206893</v>
          </cell>
          <cell r="AC60">
            <v>5000000000</v>
          </cell>
          <cell r="AD60">
            <v>522148735257.97998</v>
          </cell>
          <cell r="AE60">
            <v>70009427336</v>
          </cell>
          <cell r="AF60">
            <v>175194270667.85999</v>
          </cell>
          <cell r="AG60">
            <v>276945037254.12</v>
          </cell>
          <cell r="AH60">
            <v>148130590445</v>
          </cell>
          <cell r="AI60">
            <v>148130590445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8556861136</v>
          </cell>
          <cell r="AP60">
            <v>0</v>
          </cell>
          <cell r="AQ60">
            <v>8456861136</v>
          </cell>
          <cell r="AR60">
            <v>100000000</v>
          </cell>
          <cell r="AS60">
            <v>0</v>
          </cell>
        </row>
        <row r="61">
          <cell r="A61" t="str">
            <v>Kota Sibolga</v>
          </cell>
          <cell r="B61" t="str">
            <v>-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</row>
        <row r="62">
          <cell r="A62" t="str">
            <v>Kota Tanjung Balai</v>
          </cell>
          <cell r="B62" t="str">
            <v>-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</row>
        <row r="63">
          <cell r="A63" t="str">
            <v>Kota Tebing Tinggi</v>
          </cell>
          <cell r="B63" t="str">
            <v>-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</row>
        <row r="64">
          <cell r="A64" t="str">
            <v>Total Se-Prov. Sumatera Barat</v>
          </cell>
          <cell r="B64" t="str">
            <v>-</v>
          </cell>
          <cell r="C64">
            <v>2</v>
          </cell>
          <cell r="D64">
            <v>8716058776044.4697</v>
          </cell>
          <cell r="E64">
            <v>2299367407937.4702</v>
          </cell>
          <cell r="F64">
            <v>1566197573770.47</v>
          </cell>
          <cell r="G64">
            <v>40687718511</v>
          </cell>
          <cell r="H64">
            <v>143528453806</v>
          </cell>
          <cell r="I64">
            <v>548953661850</v>
          </cell>
          <cell r="J64">
            <v>5424256054406</v>
          </cell>
          <cell r="K64">
            <v>205827479000</v>
          </cell>
          <cell r="L64">
            <v>3659326747406</v>
          </cell>
          <cell r="M64">
            <v>1559101828000</v>
          </cell>
          <cell r="N64">
            <v>992435313701</v>
          </cell>
          <cell r="O64">
            <v>30690601601</v>
          </cell>
          <cell r="P64">
            <v>0</v>
          </cell>
          <cell r="Q64">
            <v>77539872100</v>
          </cell>
          <cell r="R64">
            <v>777586395000</v>
          </cell>
          <cell r="S64">
            <v>106618445000</v>
          </cell>
          <cell r="T64">
            <v>8977119687564.4707</v>
          </cell>
          <cell r="U64">
            <v>5654504351263.4697</v>
          </cell>
          <cell r="V64">
            <v>3431546123119.7202</v>
          </cell>
          <cell r="W64">
            <v>0</v>
          </cell>
          <cell r="X64">
            <v>0</v>
          </cell>
          <cell r="Y64">
            <v>1120252400000</v>
          </cell>
          <cell r="Z64">
            <v>2039510000</v>
          </cell>
          <cell r="AA64">
            <v>714934294237.75</v>
          </cell>
          <cell r="AB64">
            <v>365523023906</v>
          </cell>
          <cell r="AC64">
            <v>20209000000</v>
          </cell>
          <cell r="AD64">
            <v>3322615336301</v>
          </cell>
          <cell r="AE64">
            <v>137201133634</v>
          </cell>
          <cell r="AF64">
            <v>1648082306779</v>
          </cell>
          <cell r="AG64">
            <v>1537331895888</v>
          </cell>
          <cell r="AH64">
            <v>281060911520</v>
          </cell>
          <cell r="AI64">
            <v>281060911520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20000000000</v>
          </cell>
          <cell r="AP64">
            <v>0</v>
          </cell>
          <cell r="AQ64">
            <v>20000000000</v>
          </cell>
          <cell r="AR64">
            <v>0</v>
          </cell>
          <cell r="AS64">
            <v>0</v>
          </cell>
        </row>
        <row r="65">
          <cell r="A65" t="str">
            <v>Prov. Sumatera Barat</v>
          </cell>
          <cell r="B65" t="str">
            <v>10 Tahun 2016</v>
          </cell>
          <cell r="C65">
            <v>42726</v>
          </cell>
          <cell r="D65">
            <v>6110976953502</v>
          </cell>
          <cell r="E65">
            <v>2044504493000</v>
          </cell>
          <cell r="F65">
            <v>1533304000000</v>
          </cell>
          <cell r="G65">
            <v>19945846000</v>
          </cell>
          <cell r="H65">
            <v>98871708000</v>
          </cell>
          <cell r="I65">
            <v>392382939000</v>
          </cell>
          <cell r="J65">
            <v>3532455444502</v>
          </cell>
          <cell r="K65">
            <v>158221585000</v>
          </cell>
          <cell r="L65">
            <v>2067838336502</v>
          </cell>
          <cell r="M65">
            <v>1306395523000</v>
          </cell>
          <cell r="N65">
            <v>534017016000</v>
          </cell>
          <cell r="O65">
            <v>25237360000</v>
          </cell>
          <cell r="P65">
            <v>0</v>
          </cell>
          <cell r="Q65">
            <v>0</v>
          </cell>
          <cell r="R65">
            <v>508779656000</v>
          </cell>
          <cell r="S65">
            <v>0</v>
          </cell>
          <cell r="T65">
            <v>6225976953502</v>
          </cell>
          <cell r="U65">
            <v>4186773953502</v>
          </cell>
          <cell r="V65">
            <v>2273447377952</v>
          </cell>
          <cell r="W65">
            <v>0</v>
          </cell>
          <cell r="X65">
            <v>0</v>
          </cell>
          <cell r="Y65">
            <v>1088582600000</v>
          </cell>
          <cell r="Z65">
            <v>0</v>
          </cell>
          <cell r="AA65">
            <v>710893584800</v>
          </cell>
          <cell r="AB65">
            <v>108850390750</v>
          </cell>
          <cell r="AC65">
            <v>5000000000</v>
          </cell>
          <cell r="AD65">
            <v>2039203000000</v>
          </cell>
          <cell r="AE65">
            <v>23472960000</v>
          </cell>
          <cell r="AF65">
            <v>1065294012731</v>
          </cell>
          <cell r="AG65">
            <v>950436027269</v>
          </cell>
          <cell r="AH65">
            <v>135000000000</v>
          </cell>
          <cell r="AI65">
            <v>135000000000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20000000000</v>
          </cell>
          <cell r="AP65">
            <v>0</v>
          </cell>
          <cell r="AQ65">
            <v>20000000000</v>
          </cell>
          <cell r="AR65">
            <v>0</v>
          </cell>
          <cell r="AS65">
            <v>0</v>
          </cell>
        </row>
        <row r="66">
          <cell r="A66" t="str">
            <v>Total Kab/Kota Se-Prov. Sumatera Barat</v>
          </cell>
          <cell r="B66" t="str">
            <v>-</v>
          </cell>
          <cell r="C66">
            <v>2</v>
          </cell>
          <cell r="D66">
            <v>2605081822542.4702</v>
          </cell>
          <cell r="E66">
            <v>254862914937.47</v>
          </cell>
          <cell r="F66">
            <v>32893573770.470001</v>
          </cell>
          <cell r="G66">
            <v>20741872511</v>
          </cell>
          <cell r="H66">
            <v>44656745806</v>
          </cell>
          <cell r="I66">
            <v>156570722850</v>
          </cell>
          <cell r="J66">
            <v>1891800609904</v>
          </cell>
          <cell r="K66">
            <v>47605894000</v>
          </cell>
          <cell r="L66">
            <v>1591488410904</v>
          </cell>
          <cell r="M66">
            <v>252706305000</v>
          </cell>
          <cell r="N66">
            <v>458418297701</v>
          </cell>
          <cell r="O66">
            <v>5453241601</v>
          </cell>
          <cell r="P66">
            <v>0</v>
          </cell>
          <cell r="Q66">
            <v>77539872100</v>
          </cell>
          <cell r="R66">
            <v>268806739000</v>
          </cell>
          <cell r="S66">
            <v>106618445000</v>
          </cell>
          <cell r="T66">
            <v>2751142734062.4702</v>
          </cell>
          <cell r="U66">
            <v>1467730397761.47</v>
          </cell>
          <cell r="V66">
            <v>1158098745167.72</v>
          </cell>
          <cell r="W66">
            <v>0</v>
          </cell>
          <cell r="X66">
            <v>0</v>
          </cell>
          <cell r="Y66">
            <v>31669800000</v>
          </cell>
          <cell r="Z66">
            <v>2039510000</v>
          </cell>
          <cell r="AA66">
            <v>4040709437.75</v>
          </cell>
          <cell r="AB66">
            <v>256672633156</v>
          </cell>
          <cell r="AC66">
            <v>15209000000</v>
          </cell>
          <cell r="AD66">
            <v>1283412336301</v>
          </cell>
          <cell r="AE66">
            <v>113728173634</v>
          </cell>
          <cell r="AF66">
            <v>582788294048</v>
          </cell>
          <cell r="AG66">
            <v>586895868619</v>
          </cell>
          <cell r="AH66">
            <v>146060911520</v>
          </cell>
          <cell r="AI66">
            <v>146060911520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</row>
        <row r="67">
          <cell r="A67" t="str">
            <v>Kab. Agam</v>
          </cell>
          <cell r="B67" t="str">
            <v>-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</row>
        <row r="68">
          <cell r="A68" t="str">
            <v>Kab. Dharmasraya</v>
          </cell>
          <cell r="B68" t="str">
            <v>-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</row>
        <row r="69">
          <cell r="A69" t="str">
            <v>Kab. Kep. Mentawai</v>
          </cell>
          <cell r="B69" t="str">
            <v>-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</row>
        <row r="70">
          <cell r="A70" t="str">
            <v>Kab. Lima Puluh Kota</v>
          </cell>
          <cell r="B70" t="str">
            <v>-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</row>
        <row r="71">
          <cell r="A71" t="str">
            <v>Kab. Padang Pariaman</v>
          </cell>
          <cell r="B71" t="str">
            <v>-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</row>
        <row r="72">
          <cell r="A72" t="str">
            <v>Kab. Pasaman</v>
          </cell>
          <cell r="B72" t="str">
            <v>-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</row>
        <row r="73">
          <cell r="A73" t="str">
            <v>Kab. Pasaman Barat</v>
          </cell>
          <cell r="B73" t="str">
            <v>-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</row>
        <row r="74">
          <cell r="A74" t="str">
            <v>Kab. Pesisir Selatan</v>
          </cell>
          <cell r="B74" t="str">
            <v>-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</row>
        <row r="75">
          <cell r="A75" t="str">
            <v>Kab. Sijunjung</v>
          </cell>
          <cell r="B75" t="str">
            <v>-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</row>
        <row r="76">
          <cell r="A76" t="str">
            <v>Kab. Solok</v>
          </cell>
          <cell r="B76" t="str">
            <v>-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</row>
        <row r="77">
          <cell r="A77" t="str">
            <v>Kab. Solok Selatan</v>
          </cell>
          <cell r="B77" t="str">
            <v>-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</row>
        <row r="78">
          <cell r="A78" t="str">
            <v>Kab. Tanah Datar</v>
          </cell>
          <cell r="B78" t="str">
            <v>49 Tahun 2016</v>
          </cell>
          <cell r="C78">
            <v>42734</v>
          </cell>
          <cell r="D78">
            <v>1226798072601</v>
          </cell>
          <cell r="E78">
            <v>128397031000</v>
          </cell>
          <cell r="F78">
            <v>12932920000</v>
          </cell>
          <cell r="G78">
            <v>7472406000</v>
          </cell>
          <cell r="H78">
            <v>28132959000</v>
          </cell>
          <cell r="I78">
            <v>79858746000</v>
          </cell>
          <cell r="J78">
            <v>846263273000</v>
          </cell>
          <cell r="K78">
            <v>17189152000</v>
          </cell>
          <cell r="L78">
            <v>707992904000</v>
          </cell>
          <cell r="M78">
            <v>121081217000</v>
          </cell>
          <cell r="N78">
            <v>252137768601</v>
          </cell>
          <cell r="O78">
            <v>5453241601</v>
          </cell>
          <cell r="P78">
            <v>0</v>
          </cell>
          <cell r="Q78">
            <v>36335150000</v>
          </cell>
          <cell r="R78">
            <v>147879605000</v>
          </cell>
          <cell r="S78">
            <v>62469772000</v>
          </cell>
          <cell r="T78">
            <v>1306213361602</v>
          </cell>
          <cell r="U78">
            <v>807499369760</v>
          </cell>
          <cell r="V78">
            <v>612303742700</v>
          </cell>
          <cell r="W78">
            <v>0</v>
          </cell>
          <cell r="X78">
            <v>0</v>
          </cell>
          <cell r="Y78">
            <v>11240000000</v>
          </cell>
          <cell r="Z78">
            <v>2039510000</v>
          </cell>
          <cell r="AA78">
            <v>2768617900</v>
          </cell>
          <cell r="AB78">
            <v>165388499160</v>
          </cell>
          <cell r="AC78">
            <v>13759000000</v>
          </cell>
          <cell r="AD78">
            <v>498713991842</v>
          </cell>
          <cell r="AE78">
            <v>47232973665</v>
          </cell>
          <cell r="AF78">
            <v>228955302659</v>
          </cell>
          <cell r="AG78">
            <v>222525715518</v>
          </cell>
          <cell r="AH78">
            <v>79415289001</v>
          </cell>
          <cell r="AI78">
            <v>79415289001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</row>
        <row r="79">
          <cell r="A79" t="str">
            <v>Kota Bukit Tinggi</v>
          </cell>
          <cell r="B79" t="str">
            <v>-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</row>
        <row r="80">
          <cell r="A80" t="str">
            <v>Kota Padang</v>
          </cell>
          <cell r="B80" t="str">
            <v>-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</row>
        <row r="81">
          <cell r="A81" t="str">
            <v>Kota Padang Panjang</v>
          </cell>
          <cell r="B81" t="str">
            <v>-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</row>
        <row r="82">
          <cell r="A82" t="str">
            <v>Kota Pariaman</v>
          </cell>
          <cell r="B82" t="str">
            <v>66 Tahun 2016</v>
          </cell>
          <cell r="C82">
            <v>42735</v>
          </cell>
          <cell r="D82">
            <v>645650815874.46997</v>
          </cell>
          <cell r="E82">
            <v>32035079870.470001</v>
          </cell>
          <cell r="F82">
            <v>7593816831.4700003</v>
          </cell>
          <cell r="G82">
            <v>5127098550</v>
          </cell>
          <cell r="H82">
            <v>4523786806</v>
          </cell>
          <cell r="I82">
            <v>14790377683</v>
          </cell>
          <cell r="J82">
            <v>515160777904</v>
          </cell>
          <cell r="K82">
            <v>15996818000</v>
          </cell>
          <cell r="L82">
            <v>437972159904</v>
          </cell>
          <cell r="M82">
            <v>61191800000</v>
          </cell>
          <cell r="N82">
            <v>98454958100</v>
          </cell>
          <cell r="O82">
            <v>0</v>
          </cell>
          <cell r="P82">
            <v>0</v>
          </cell>
          <cell r="Q82">
            <v>19637581100</v>
          </cell>
          <cell r="R82">
            <v>34668704000</v>
          </cell>
          <cell r="S82">
            <v>44148673000</v>
          </cell>
          <cell r="T82">
            <v>704005568594.46997</v>
          </cell>
          <cell r="U82">
            <v>333092175492.46997</v>
          </cell>
          <cell r="V82">
            <v>226991361167.72</v>
          </cell>
          <cell r="W82">
            <v>0</v>
          </cell>
          <cell r="X82">
            <v>0</v>
          </cell>
          <cell r="Y82">
            <v>13103800000</v>
          </cell>
          <cell r="Z82">
            <v>0</v>
          </cell>
          <cell r="AA82">
            <v>1272091537.75</v>
          </cell>
          <cell r="AB82">
            <v>90724922787</v>
          </cell>
          <cell r="AC82">
            <v>1000000000</v>
          </cell>
          <cell r="AD82">
            <v>370913393102</v>
          </cell>
          <cell r="AE82">
            <v>26282505000</v>
          </cell>
          <cell r="AF82">
            <v>164757219982</v>
          </cell>
          <cell r="AG82">
            <v>179873668120</v>
          </cell>
          <cell r="AH82">
            <v>58354752720</v>
          </cell>
          <cell r="AI82">
            <v>58354752720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</row>
        <row r="83">
          <cell r="A83" t="str">
            <v>Kota Payakumbuh</v>
          </cell>
          <cell r="B83" t="str">
            <v>112 Tahun 2016</v>
          </cell>
          <cell r="C83">
            <v>42724</v>
          </cell>
          <cell r="D83">
            <v>732632934067</v>
          </cell>
          <cell r="E83">
            <v>94430804067</v>
          </cell>
          <cell r="F83">
            <v>12366836939</v>
          </cell>
          <cell r="G83">
            <v>8142367961</v>
          </cell>
          <cell r="H83">
            <v>12000000000</v>
          </cell>
          <cell r="I83">
            <v>61921599167</v>
          </cell>
          <cell r="J83">
            <v>530376559000</v>
          </cell>
          <cell r="K83">
            <v>14419924000</v>
          </cell>
          <cell r="L83">
            <v>445523347000</v>
          </cell>
          <cell r="M83">
            <v>70433288000</v>
          </cell>
          <cell r="N83">
            <v>107825571000</v>
          </cell>
          <cell r="O83">
            <v>0</v>
          </cell>
          <cell r="P83">
            <v>0</v>
          </cell>
          <cell r="Q83">
            <v>21567141000</v>
          </cell>
          <cell r="R83">
            <v>86258430000</v>
          </cell>
          <cell r="S83">
            <v>0</v>
          </cell>
          <cell r="T83">
            <v>740923803866</v>
          </cell>
          <cell r="U83">
            <v>327138852509</v>
          </cell>
          <cell r="V83">
            <v>318803641300</v>
          </cell>
          <cell r="W83">
            <v>0</v>
          </cell>
          <cell r="X83">
            <v>0</v>
          </cell>
          <cell r="Y83">
            <v>7326000000</v>
          </cell>
          <cell r="Z83">
            <v>0</v>
          </cell>
          <cell r="AA83">
            <v>0</v>
          </cell>
          <cell r="AB83">
            <v>559211209</v>
          </cell>
          <cell r="AC83">
            <v>450000000</v>
          </cell>
          <cell r="AD83">
            <v>413784951357</v>
          </cell>
          <cell r="AE83">
            <v>40212694969</v>
          </cell>
          <cell r="AF83">
            <v>189075771407</v>
          </cell>
          <cell r="AG83">
            <v>184496484981</v>
          </cell>
          <cell r="AH83">
            <v>8290869799</v>
          </cell>
          <cell r="AI83">
            <v>8290869799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</row>
        <row r="84">
          <cell r="A84" t="str">
            <v>Kota Sawahlunto</v>
          </cell>
          <cell r="B84" t="str">
            <v>-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</row>
        <row r="85">
          <cell r="A85" t="str">
            <v>Kota Solok</v>
          </cell>
          <cell r="B85" t="str">
            <v>-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</row>
        <row r="86">
          <cell r="A86" t="str">
            <v>Total Se-Prov. Riau</v>
          </cell>
          <cell r="B86" t="str">
            <v>-</v>
          </cell>
          <cell r="C86">
            <v>2</v>
          </cell>
          <cell r="D86">
            <v>12527317751722.551</v>
          </cell>
          <cell r="E86">
            <v>4115217411417</v>
          </cell>
          <cell r="F86">
            <v>3118021888609</v>
          </cell>
          <cell r="G86">
            <v>67057303127</v>
          </cell>
          <cell r="H86">
            <v>237158043728</v>
          </cell>
          <cell r="I86">
            <v>692980175953</v>
          </cell>
          <cell r="J86">
            <v>7726075087003.3799</v>
          </cell>
          <cell r="K86">
            <v>2792229795003.3799</v>
          </cell>
          <cell r="L86">
            <v>2861273291000</v>
          </cell>
          <cell r="M86">
            <v>2072572001000</v>
          </cell>
          <cell r="N86">
            <v>686025253302.17004</v>
          </cell>
          <cell r="O86">
            <v>2975000000</v>
          </cell>
          <cell r="P86">
            <v>0</v>
          </cell>
          <cell r="Q86">
            <v>214847075302.17001</v>
          </cell>
          <cell r="R86">
            <v>145470265000</v>
          </cell>
          <cell r="S86">
            <v>322732913000</v>
          </cell>
          <cell r="T86">
            <v>14740094310376.189</v>
          </cell>
          <cell r="U86">
            <v>7273876047178.5801</v>
          </cell>
          <cell r="V86">
            <v>3730198458975.5098</v>
          </cell>
          <cell r="W86">
            <v>0</v>
          </cell>
          <cell r="X86">
            <v>3094608000</v>
          </cell>
          <cell r="Y86">
            <v>1063588599500</v>
          </cell>
          <cell r="Z86">
            <v>13700000000</v>
          </cell>
          <cell r="AA86">
            <v>1394114763291.01</v>
          </cell>
          <cell r="AB86">
            <v>955121292841.52002</v>
          </cell>
          <cell r="AC86">
            <v>114058324570.53999</v>
          </cell>
          <cell r="AD86">
            <v>7466218263197.6104</v>
          </cell>
          <cell r="AE86">
            <v>709385915375</v>
          </cell>
          <cell r="AF86">
            <v>3596560596483.5098</v>
          </cell>
          <cell r="AG86">
            <v>3160271751339.1001</v>
          </cell>
          <cell r="AH86">
            <v>2307039311606.3901</v>
          </cell>
          <cell r="AI86">
            <v>2307039311606.3901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</row>
        <row r="87">
          <cell r="A87" t="str">
            <v>Prov. Riau</v>
          </cell>
          <cell r="B87" t="str">
            <v>8 Tahun 2016</v>
          </cell>
          <cell r="C87">
            <v>42732</v>
          </cell>
          <cell r="D87">
            <v>8859017595981</v>
          </cell>
          <cell r="E87">
            <v>3735800000000</v>
          </cell>
          <cell r="F87">
            <v>3000000000000</v>
          </cell>
          <cell r="G87">
            <v>14000000000</v>
          </cell>
          <cell r="H87">
            <v>218000000000</v>
          </cell>
          <cell r="I87">
            <v>503800000000</v>
          </cell>
          <cell r="J87">
            <v>5120242595981</v>
          </cell>
          <cell r="K87">
            <v>1999445845981</v>
          </cell>
          <cell r="L87">
            <v>1434458151000</v>
          </cell>
          <cell r="M87">
            <v>1686338599000</v>
          </cell>
          <cell r="N87">
            <v>2975000000</v>
          </cell>
          <cell r="O87">
            <v>2975000000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11008150041279</v>
          </cell>
          <cell r="U87">
            <v>5404312110605.4004</v>
          </cell>
          <cell r="V87">
            <v>2311534133882.3301</v>
          </cell>
          <cell r="W87">
            <v>0</v>
          </cell>
          <cell r="X87">
            <v>0</v>
          </cell>
          <cell r="Y87">
            <v>1015273599500</v>
          </cell>
          <cell r="Z87">
            <v>10000000000</v>
          </cell>
          <cell r="AA87">
            <v>1390025920891.01</v>
          </cell>
          <cell r="AB87">
            <v>565920131761.52002</v>
          </cell>
          <cell r="AC87">
            <v>111558324570.53999</v>
          </cell>
          <cell r="AD87">
            <v>5603837930673.5996</v>
          </cell>
          <cell r="AE87">
            <v>432504511540</v>
          </cell>
          <cell r="AF87">
            <v>2625348904016.6001</v>
          </cell>
          <cell r="AG87">
            <v>2545984515117</v>
          </cell>
          <cell r="AH87">
            <v>2149132445298</v>
          </cell>
          <cell r="AI87">
            <v>2149132445298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</row>
        <row r="88">
          <cell r="A88" t="str">
            <v>Total Kab/Kota Se-Prov. Riau</v>
          </cell>
          <cell r="B88" t="str">
            <v>-</v>
          </cell>
          <cell r="C88">
            <v>2</v>
          </cell>
          <cell r="D88">
            <v>3668300155741.5498</v>
          </cell>
          <cell r="E88">
            <v>379417411417</v>
          </cell>
          <cell r="F88">
            <v>118021888609</v>
          </cell>
          <cell r="G88">
            <v>53057303127</v>
          </cell>
          <cell r="H88">
            <v>19158043728</v>
          </cell>
          <cell r="I88">
            <v>189180175953</v>
          </cell>
          <cell r="J88">
            <v>2605832491022.3799</v>
          </cell>
          <cell r="K88">
            <v>792783949022.38</v>
          </cell>
          <cell r="L88">
            <v>1426815140000</v>
          </cell>
          <cell r="M88">
            <v>386233402000</v>
          </cell>
          <cell r="N88">
            <v>683050253302.17004</v>
          </cell>
          <cell r="O88">
            <v>0</v>
          </cell>
          <cell r="P88">
            <v>0</v>
          </cell>
          <cell r="Q88">
            <v>214847075302.17001</v>
          </cell>
          <cell r="R88">
            <v>145470265000</v>
          </cell>
          <cell r="S88">
            <v>322732913000</v>
          </cell>
          <cell r="T88">
            <v>3731944269097.1899</v>
          </cell>
          <cell r="U88">
            <v>1869563936573.1799</v>
          </cell>
          <cell r="V88">
            <v>1418664325093.1799</v>
          </cell>
          <cell r="W88">
            <v>0</v>
          </cell>
          <cell r="X88">
            <v>3094608000</v>
          </cell>
          <cell r="Y88">
            <v>48315000000</v>
          </cell>
          <cell r="Z88">
            <v>3700000000</v>
          </cell>
          <cell r="AA88">
            <v>4088842400</v>
          </cell>
          <cell r="AB88">
            <v>389201161080</v>
          </cell>
          <cell r="AC88">
            <v>2500000000</v>
          </cell>
          <cell r="AD88">
            <v>1862380332524.01</v>
          </cell>
          <cell r="AE88">
            <v>276881403835</v>
          </cell>
          <cell r="AF88">
            <v>971211692466.91003</v>
          </cell>
          <cell r="AG88">
            <v>614287236222.09998</v>
          </cell>
          <cell r="AH88">
            <v>157906866308.39001</v>
          </cell>
          <cell r="AI88">
            <v>157906866308.39001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</row>
        <row r="89">
          <cell r="A89" t="str">
            <v>Kab. Bengkalis</v>
          </cell>
          <cell r="B89" t="str">
            <v>-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</row>
        <row r="90">
          <cell r="A90" t="str">
            <v>Kab. Indragiri Hilir</v>
          </cell>
          <cell r="B90" t="str">
            <v>-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</row>
        <row r="91">
          <cell r="A91" t="str">
            <v>Kab. Indragiri Hulu</v>
          </cell>
          <cell r="B91" t="str">
            <v>88 Tahun 2017</v>
          </cell>
          <cell r="C91">
            <v>42766</v>
          </cell>
          <cell r="D91">
            <v>1404727978100</v>
          </cell>
          <cell r="E91">
            <v>109733193351</v>
          </cell>
          <cell r="F91">
            <v>30066948870</v>
          </cell>
          <cell r="G91">
            <v>10821475127</v>
          </cell>
          <cell r="H91">
            <v>2249356757</v>
          </cell>
          <cell r="I91">
            <v>66595412597</v>
          </cell>
          <cell r="J91">
            <v>991619800000</v>
          </cell>
          <cell r="K91">
            <v>263173916000</v>
          </cell>
          <cell r="L91">
            <v>635827022000</v>
          </cell>
          <cell r="M91">
            <v>92618862000</v>
          </cell>
          <cell r="N91">
            <v>303374984749</v>
          </cell>
          <cell r="O91">
            <v>0</v>
          </cell>
          <cell r="P91">
            <v>0</v>
          </cell>
          <cell r="Q91">
            <v>62489633749</v>
          </cell>
          <cell r="R91">
            <v>102395210000</v>
          </cell>
          <cell r="S91">
            <v>138490141000</v>
          </cell>
          <cell r="T91">
            <v>1423227978100</v>
          </cell>
          <cell r="U91">
            <v>779969395039.93005</v>
          </cell>
          <cell r="V91">
            <v>539132160839.92999</v>
          </cell>
          <cell r="W91">
            <v>0</v>
          </cell>
          <cell r="X91">
            <v>0</v>
          </cell>
          <cell r="Y91">
            <v>0</v>
          </cell>
          <cell r="Z91">
            <v>200000000</v>
          </cell>
          <cell r="AA91">
            <v>4088842400</v>
          </cell>
          <cell r="AB91">
            <v>235548391800</v>
          </cell>
          <cell r="AC91">
            <v>1000000000</v>
          </cell>
          <cell r="AD91">
            <v>643258583060.06995</v>
          </cell>
          <cell r="AE91">
            <v>22596023450</v>
          </cell>
          <cell r="AF91">
            <v>391790402215.97998</v>
          </cell>
          <cell r="AG91">
            <v>228872157394.09</v>
          </cell>
          <cell r="AH91">
            <v>18500000000</v>
          </cell>
          <cell r="AI91">
            <v>18500000000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</row>
        <row r="92">
          <cell r="A92" t="str">
            <v>Kab. Kampar</v>
          </cell>
          <cell r="B92" t="str">
            <v>-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</row>
        <row r="93">
          <cell r="A93" t="str">
            <v>Kab. Kep. Meranti</v>
          </cell>
          <cell r="B93" t="str">
            <v>59 Tahun 2016</v>
          </cell>
          <cell r="C93">
            <v>42734</v>
          </cell>
          <cell r="D93">
            <v>1117260504953</v>
          </cell>
          <cell r="E93">
            <v>63000000020</v>
          </cell>
          <cell r="F93">
            <v>10304939739</v>
          </cell>
          <cell r="G93">
            <v>2898200000</v>
          </cell>
          <cell r="H93">
            <v>10000000000</v>
          </cell>
          <cell r="I93">
            <v>39796860281</v>
          </cell>
          <cell r="J93">
            <v>765597633561</v>
          </cell>
          <cell r="K93">
            <v>249676519561</v>
          </cell>
          <cell r="L93">
            <v>378723254000</v>
          </cell>
          <cell r="M93">
            <v>137197860000</v>
          </cell>
          <cell r="N93">
            <v>288662871372</v>
          </cell>
          <cell r="O93">
            <v>0</v>
          </cell>
          <cell r="P93">
            <v>0</v>
          </cell>
          <cell r="Q93">
            <v>61345044372</v>
          </cell>
          <cell r="R93">
            <v>43075055000</v>
          </cell>
          <cell r="S93">
            <v>184242772000</v>
          </cell>
          <cell r="T93">
            <v>1179460504933</v>
          </cell>
          <cell r="U93">
            <v>588665565214</v>
          </cell>
          <cell r="V93">
            <v>393265565214</v>
          </cell>
          <cell r="W93">
            <v>0</v>
          </cell>
          <cell r="X93">
            <v>0</v>
          </cell>
          <cell r="Y93">
            <v>40000000000</v>
          </cell>
          <cell r="Z93">
            <v>3400000000</v>
          </cell>
          <cell r="AA93">
            <v>0</v>
          </cell>
          <cell r="AB93">
            <v>151000000000</v>
          </cell>
          <cell r="AC93">
            <v>1000000000</v>
          </cell>
          <cell r="AD93">
            <v>590794939719</v>
          </cell>
          <cell r="AE93">
            <v>108794905000</v>
          </cell>
          <cell r="AF93">
            <v>280957422206</v>
          </cell>
          <cell r="AG93">
            <v>201042612513</v>
          </cell>
          <cell r="AH93">
            <v>100000000000</v>
          </cell>
          <cell r="AI93">
            <v>100000000000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</row>
        <row r="94">
          <cell r="A94" t="str">
            <v>Kab. Kuantan Singingi</v>
          </cell>
          <cell r="B94" t="str">
            <v>-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</row>
        <row r="95">
          <cell r="A95" t="str">
            <v>Kab. Pelalawan</v>
          </cell>
          <cell r="B95" t="str">
            <v>-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</row>
        <row r="96">
          <cell r="A96" t="str">
            <v>Kab. Rokan Hilir</v>
          </cell>
          <cell r="B96" t="str">
            <v>-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</row>
        <row r="97">
          <cell r="A97" t="str">
            <v>Kab. Rokan Hulu</v>
          </cell>
          <cell r="B97" t="str">
            <v>-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</row>
        <row r="98">
          <cell r="A98" t="str">
            <v>Kab. Siak</v>
          </cell>
          <cell r="B98" t="str">
            <v>-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</row>
        <row r="99">
          <cell r="A99" t="str">
            <v>Kota Dumai</v>
          </cell>
          <cell r="B99" t="str">
            <v>06 Tahun 2017</v>
          </cell>
          <cell r="C99">
            <v>42780</v>
          </cell>
          <cell r="D99">
            <v>1146311672688.55</v>
          </cell>
          <cell r="E99">
            <v>206684218046</v>
          </cell>
          <cell r="F99">
            <v>77650000000</v>
          </cell>
          <cell r="G99">
            <v>39337628000</v>
          </cell>
          <cell r="H99">
            <v>6908686971</v>
          </cell>
          <cell r="I99">
            <v>82787903075</v>
          </cell>
          <cell r="J99">
            <v>848615057461.38</v>
          </cell>
          <cell r="K99">
            <v>279933513461.38</v>
          </cell>
          <cell r="L99">
            <v>412264864000</v>
          </cell>
          <cell r="M99">
            <v>156416680000</v>
          </cell>
          <cell r="N99">
            <v>91012397181.169998</v>
          </cell>
          <cell r="O99">
            <v>0</v>
          </cell>
          <cell r="P99">
            <v>0</v>
          </cell>
          <cell r="Q99">
            <v>91012397181.169998</v>
          </cell>
          <cell r="R99">
            <v>0</v>
          </cell>
          <cell r="S99">
            <v>0</v>
          </cell>
          <cell r="T99">
            <v>1129255786064.1899</v>
          </cell>
          <cell r="U99">
            <v>500928976319.25</v>
          </cell>
          <cell r="V99">
            <v>486266599039.25</v>
          </cell>
          <cell r="W99">
            <v>0</v>
          </cell>
          <cell r="X99">
            <v>3094608000</v>
          </cell>
          <cell r="Y99">
            <v>8315000000</v>
          </cell>
          <cell r="Z99">
            <v>100000000</v>
          </cell>
          <cell r="AA99">
            <v>0</v>
          </cell>
          <cell r="AB99">
            <v>2652769280</v>
          </cell>
          <cell r="AC99">
            <v>500000000</v>
          </cell>
          <cell r="AD99">
            <v>628326809744.93994</v>
          </cell>
          <cell r="AE99">
            <v>145490475385</v>
          </cell>
          <cell r="AF99">
            <v>298463868044.92999</v>
          </cell>
          <cell r="AG99">
            <v>184372466315.01001</v>
          </cell>
          <cell r="AH99">
            <v>39406866308.389999</v>
          </cell>
          <cell r="AI99">
            <v>39406866308.389999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</row>
        <row r="100">
          <cell r="A100" t="str">
            <v>Kota Pekanbaru</v>
          </cell>
          <cell r="B100" t="str">
            <v>-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</row>
        <row r="101">
          <cell r="A101" t="str">
            <v>Total Se-Prov. Kepulauan Riau</v>
          </cell>
          <cell r="B101" t="str">
            <v>-</v>
          </cell>
          <cell r="C101">
            <v>2</v>
          </cell>
          <cell r="D101">
            <v>6731179594845</v>
          </cell>
          <cell r="E101">
            <v>1420843883360</v>
          </cell>
          <cell r="F101">
            <v>1183110879701</v>
          </cell>
          <cell r="G101">
            <v>24148011424</v>
          </cell>
          <cell r="H101">
            <v>21278801932</v>
          </cell>
          <cell r="I101">
            <v>192306190303</v>
          </cell>
          <cell r="J101">
            <v>4786345820055</v>
          </cell>
          <cell r="K101">
            <v>1227973656469</v>
          </cell>
          <cell r="L101">
            <v>2669645888586</v>
          </cell>
          <cell r="M101">
            <v>888726275000</v>
          </cell>
          <cell r="N101">
            <v>523989891430</v>
          </cell>
          <cell r="O101">
            <v>8052600000</v>
          </cell>
          <cell r="P101">
            <v>0</v>
          </cell>
          <cell r="Q101">
            <v>183360504430</v>
          </cell>
          <cell r="R101">
            <v>139084493000</v>
          </cell>
          <cell r="S101">
            <v>193492294000</v>
          </cell>
          <cell r="T101">
            <v>7178959373308</v>
          </cell>
          <cell r="U101">
            <v>3186938316605.3701</v>
          </cell>
          <cell r="V101">
            <v>1821110240011.3701</v>
          </cell>
          <cell r="W101">
            <v>0</v>
          </cell>
          <cell r="X101">
            <v>0</v>
          </cell>
          <cell r="Y101">
            <v>418246860000</v>
          </cell>
          <cell r="Z101">
            <v>22241462130</v>
          </cell>
          <cell r="AA101">
            <v>480870156000</v>
          </cell>
          <cell r="AB101">
            <v>438193598063</v>
          </cell>
          <cell r="AC101">
            <v>6276000401</v>
          </cell>
          <cell r="AD101">
            <v>3992021056702.6299</v>
          </cell>
          <cell r="AE101">
            <v>536100546102.20001</v>
          </cell>
          <cell r="AF101">
            <v>2140167656433.03</v>
          </cell>
          <cell r="AG101">
            <v>1315752854167.3999</v>
          </cell>
          <cell r="AH101">
            <v>454279778463</v>
          </cell>
          <cell r="AI101">
            <v>453815333020</v>
          </cell>
          <cell r="AJ101">
            <v>0</v>
          </cell>
          <cell r="AK101">
            <v>0</v>
          </cell>
          <cell r="AL101">
            <v>0</v>
          </cell>
          <cell r="AM101">
            <v>464445443</v>
          </cell>
          <cell r="AN101">
            <v>0</v>
          </cell>
          <cell r="AO101">
            <v>5500000000</v>
          </cell>
          <cell r="AP101">
            <v>0</v>
          </cell>
          <cell r="AQ101">
            <v>5000000000</v>
          </cell>
          <cell r="AR101">
            <v>0</v>
          </cell>
          <cell r="AS101">
            <v>500000000</v>
          </cell>
        </row>
        <row r="102">
          <cell r="A102" t="str">
            <v>Prov. Kepulauan Riau</v>
          </cell>
          <cell r="B102">
            <v>0</v>
          </cell>
          <cell r="C102">
            <v>42779</v>
          </cell>
          <cell r="D102">
            <v>3201558825999</v>
          </cell>
          <cell r="E102">
            <v>1104344658937</v>
          </cell>
          <cell r="F102">
            <v>1001764658937</v>
          </cell>
          <cell r="G102">
            <v>8810000000</v>
          </cell>
          <cell r="H102">
            <v>2000000000</v>
          </cell>
          <cell r="I102">
            <v>91770000000</v>
          </cell>
          <cell r="J102">
            <v>2035852973062</v>
          </cell>
          <cell r="K102">
            <v>500081615062</v>
          </cell>
          <cell r="L102">
            <v>1043954307000</v>
          </cell>
          <cell r="M102">
            <v>491817051000</v>
          </cell>
          <cell r="N102">
            <v>61361194000</v>
          </cell>
          <cell r="O102">
            <v>0</v>
          </cell>
          <cell r="P102">
            <v>0</v>
          </cell>
          <cell r="Q102">
            <v>0</v>
          </cell>
          <cell r="R102">
            <v>60232486000</v>
          </cell>
          <cell r="S102">
            <v>1128708000</v>
          </cell>
          <cell r="T102">
            <v>3360898191265</v>
          </cell>
          <cell r="U102">
            <v>1451119063377.1599</v>
          </cell>
          <cell r="V102">
            <v>554419168745.16003</v>
          </cell>
          <cell r="W102">
            <v>0</v>
          </cell>
          <cell r="X102">
            <v>0</v>
          </cell>
          <cell r="Y102">
            <v>388489000000</v>
          </cell>
          <cell r="Z102">
            <v>4057000000</v>
          </cell>
          <cell r="AA102">
            <v>480179521000</v>
          </cell>
          <cell r="AB102">
            <v>22224373632</v>
          </cell>
          <cell r="AC102">
            <v>1750000000</v>
          </cell>
          <cell r="AD102">
            <v>1909779127887.8401</v>
          </cell>
          <cell r="AE102">
            <v>230248103864</v>
          </cell>
          <cell r="AF102">
            <v>1105587652426.4399</v>
          </cell>
          <cell r="AG102">
            <v>573943371597.40002</v>
          </cell>
          <cell r="AH102">
            <v>159339365266</v>
          </cell>
          <cell r="AI102">
            <v>159339365266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</row>
        <row r="103">
          <cell r="A103" t="str">
            <v>Total Kab/Kota Se-Prov. Kepulauan Riau</v>
          </cell>
          <cell r="B103" t="str">
            <v>-</v>
          </cell>
          <cell r="C103">
            <v>2</v>
          </cell>
          <cell r="D103">
            <v>3529620768846</v>
          </cell>
          <cell r="E103">
            <v>316499224423</v>
          </cell>
          <cell r="F103">
            <v>181346220764</v>
          </cell>
          <cell r="G103">
            <v>15338011424</v>
          </cell>
          <cell r="H103">
            <v>19278801932</v>
          </cell>
          <cell r="I103">
            <v>100536190303</v>
          </cell>
          <cell r="J103">
            <v>2750492846993</v>
          </cell>
          <cell r="K103">
            <v>727892041407</v>
          </cell>
          <cell r="L103">
            <v>1625691581586</v>
          </cell>
          <cell r="M103">
            <v>396909224000</v>
          </cell>
          <cell r="N103">
            <v>462628697430</v>
          </cell>
          <cell r="O103">
            <v>8052600000</v>
          </cell>
          <cell r="P103">
            <v>0</v>
          </cell>
          <cell r="Q103">
            <v>183360504430</v>
          </cell>
          <cell r="R103">
            <v>78852007000</v>
          </cell>
          <cell r="S103">
            <v>192363586000</v>
          </cell>
          <cell r="T103">
            <v>3818061182043</v>
          </cell>
          <cell r="U103">
            <v>1735819253228.21</v>
          </cell>
          <cell r="V103">
            <v>1266691071266.21</v>
          </cell>
          <cell r="W103">
            <v>0</v>
          </cell>
          <cell r="X103">
            <v>0</v>
          </cell>
          <cell r="Y103">
            <v>29757860000</v>
          </cell>
          <cell r="Z103">
            <v>18184462130</v>
          </cell>
          <cell r="AA103">
            <v>690635000</v>
          </cell>
          <cell r="AB103">
            <v>415969224431</v>
          </cell>
          <cell r="AC103">
            <v>4526000401</v>
          </cell>
          <cell r="AD103">
            <v>2082241928814.79</v>
          </cell>
          <cell r="AE103">
            <v>305852442238.20001</v>
          </cell>
          <cell r="AF103">
            <v>1034580004006.59</v>
          </cell>
          <cell r="AG103">
            <v>741809482570</v>
          </cell>
          <cell r="AH103">
            <v>294940413197</v>
          </cell>
          <cell r="AI103">
            <v>294475967754</v>
          </cell>
          <cell r="AJ103">
            <v>0</v>
          </cell>
          <cell r="AK103">
            <v>0</v>
          </cell>
          <cell r="AL103">
            <v>0</v>
          </cell>
          <cell r="AM103">
            <v>464445443</v>
          </cell>
          <cell r="AN103">
            <v>0</v>
          </cell>
          <cell r="AO103">
            <v>5500000000</v>
          </cell>
          <cell r="AP103">
            <v>0</v>
          </cell>
          <cell r="AQ103">
            <v>5000000000</v>
          </cell>
          <cell r="AR103">
            <v>0</v>
          </cell>
          <cell r="AS103">
            <v>500000000</v>
          </cell>
        </row>
        <row r="104">
          <cell r="A104" t="str">
            <v>Kab. Bintan</v>
          </cell>
          <cell r="B104" t="str">
            <v>36 Tahun 2016</v>
          </cell>
          <cell r="C104">
            <v>42731</v>
          </cell>
          <cell r="D104">
            <v>980999597041</v>
          </cell>
          <cell r="E104">
            <v>198010321117</v>
          </cell>
          <cell r="F104">
            <v>155170045764</v>
          </cell>
          <cell r="G104">
            <v>11413000000</v>
          </cell>
          <cell r="H104">
            <v>10888801932</v>
          </cell>
          <cell r="I104">
            <v>20538473421</v>
          </cell>
          <cell r="J104">
            <v>691148061294</v>
          </cell>
          <cell r="K104">
            <v>84877854000</v>
          </cell>
          <cell r="L104">
            <v>470022775294</v>
          </cell>
          <cell r="M104">
            <v>136247432000</v>
          </cell>
          <cell r="N104">
            <v>91841214630</v>
          </cell>
          <cell r="O104">
            <v>0</v>
          </cell>
          <cell r="P104">
            <v>0</v>
          </cell>
          <cell r="Q104">
            <v>52824323630</v>
          </cell>
          <cell r="R104">
            <v>7500000000</v>
          </cell>
          <cell r="S104">
            <v>31516891000</v>
          </cell>
          <cell r="T104">
            <v>1058475564795</v>
          </cell>
          <cell r="U104">
            <v>516307246334</v>
          </cell>
          <cell r="V104">
            <v>420411641000</v>
          </cell>
          <cell r="W104">
            <v>0</v>
          </cell>
          <cell r="X104">
            <v>0</v>
          </cell>
          <cell r="Y104">
            <v>8637320000</v>
          </cell>
          <cell r="Z104">
            <v>9259660000</v>
          </cell>
          <cell r="AA104">
            <v>0</v>
          </cell>
          <cell r="AB104">
            <v>75998625334</v>
          </cell>
          <cell r="AC104">
            <v>2000000000</v>
          </cell>
          <cell r="AD104">
            <v>542168318461</v>
          </cell>
          <cell r="AE104">
            <v>93277462154</v>
          </cell>
          <cell r="AF104">
            <v>256006983544</v>
          </cell>
          <cell r="AG104">
            <v>192883872763</v>
          </cell>
          <cell r="AH104">
            <v>77475967754</v>
          </cell>
          <cell r="AI104">
            <v>77475967754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</row>
        <row r="105">
          <cell r="A105" t="str">
            <v>Kab. Karimun</v>
          </cell>
          <cell r="B105" t="str">
            <v>-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</row>
        <row r="106">
          <cell r="A106" t="str">
            <v>Kab. Kep. Anambas</v>
          </cell>
          <cell r="B106" t="str">
            <v>57 Tahun 2016</v>
          </cell>
          <cell r="C106">
            <v>42734</v>
          </cell>
          <cell r="D106">
            <v>759032674324</v>
          </cell>
          <cell r="E106">
            <v>22414833952</v>
          </cell>
          <cell r="F106">
            <v>11308000000</v>
          </cell>
          <cell r="G106">
            <v>2005506424</v>
          </cell>
          <cell r="H106">
            <v>1300000000</v>
          </cell>
          <cell r="I106">
            <v>7801327528</v>
          </cell>
          <cell r="J106">
            <v>643758406672</v>
          </cell>
          <cell r="K106">
            <v>202077987672</v>
          </cell>
          <cell r="L106">
            <v>355980148000</v>
          </cell>
          <cell r="M106">
            <v>85700271000</v>
          </cell>
          <cell r="N106">
            <v>92859433700</v>
          </cell>
          <cell r="O106">
            <v>8052600000</v>
          </cell>
          <cell r="P106">
            <v>0</v>
          </cell>
          <cell r="Q106">
            <v>32312169700</v>
          </cell>
          <cell r="R106">
            <v>8539959000</v>
          </cell>
          <cell r="S106">
            <v>43954705000</v>
          </cell>
          <cell r="T106">
            <v>824997119767</v>
          </cell>
          <cell r="U106">
            <v>391078760565</v>
          </cell>
          <cell r="V106">
            <v>280189621297</v>
          </cell>
          <cell r="W106">
            <v>0</v>
          </cell>
          <cell r="X106">
            <v>0</v>
          </cell>
          <cell r="Y106">
            <v>10494800000</v>
          </cell>
          <cell r="Z106">
            <v>3145706250</v>
          </cell>
          <cell r="AA106">
            <v>0</v>
          </cell>
          <cell r="AB106">
            <v>95722632617</v>
          </cell>
          <cell r="AC106">
            <v>1526000401</v>
          </cell>
          <cell r="AD106">
            <v>433918359202</v>
          </cell>
          <cell r="AE106">
            <v>78480061482.199997</v>
          </cell>
          <cell r="AF106">
            <v>209682441236.79999</v>
          </cell>
          <cell r="AG106">
            <v>145755856483</v>
          </cell>
          <cell r="AH106">
            <v>66464445443</v>
          </cell>
          <cell r="AI106">
            <v>66000000000</v>
          </cell>
          <cell r="AJ106">
            <v>0</v>
          </cell>
          <cell r="AK106">
            <v>0</v>
          </cell>
          <cell r="AL106">
            <v>0</v>
          </cell>
          <cell r="AM106">
            <v>464445443</v>
          </cell>
          <cell r="AN106">
            <v>0</v>
          </cell>
          <cell r="AO106">
            <v>500000000</v>
          </cell>
          <cell r="AP106">
            <v>0</v>
          </cell>
          <cell r="AQ106">
            <v>0</v>
          </cell>
          <cell r="AR106">
            <v>0</v>
          </cell>
          <cell r="AS106">
            <v>500000000</v>
          </cell>
        </row>
        <row r="107">
          <cell r="A107" t="str">
            <v>Kab. Lingga</v>
          </cell>
          <cell r="B107" t="str">
            <v>2 Tahun 2017</v>
          </cell>
          <cell r="C107">
            <v>42765</v>
          </cell>
          <cell r="D107">
            <v>749386797481</v>
          </cell>
          <cell r="E107">
            <v>22072325000</v>
          </cell>
          <cell r="F107">
            <v>6532325000</v>
          </cell>
          <cell r="G107">
            <v>1349100000</v>
          </cell>
          <cell r="H107">
            <v>940000000</v>
          </cell>
          <cell r="I107">
            <v>13250900000</v>
          </cell>
          <cell r="J107">
            <v>599144936481</v>
          </cell>
          <cell r="K107">
            <v>83462914189</v>
          </cell>
          <cell r="L107">
            <v>445321458292</v>
          </cell>
          <cell r="M107">
            <v>70360564000</v>
          </cell>
          <cell r="N107">
            <v>128169536000</v>
          </cell>
          <cell r="O107">
            <v>0</v>
          </cell>
          <cell r="P107">
            <v>0</v>
          </cell>
          <cell r="Q107">
            <v>35000000000</v>
          </cell>
          <cell r="R107">
            <v>33393140000</v>
          </cell>
          <cell r="S107">
            <v>59776396000</v>
          </cell>
          <cell r="T107">
            <v>749386797481</v>
          </cell>
          <cell r="U107">
            <v>391792604598.21002</v>
          </cell>
          <cell r="V107">
            <v>270752933839.20999</v>
          </cell>
          <cell r="W107">
            <v>0</v>
          </cell>
          <cell r="X107">
            <v>0</v>
          </cell>
          <cell r="Y107">
            <v>4454340000</v>
          </cell>
          <cell r="Z107">
            <v>637000000</v>
          </cell>
          <cell r="AA107">
            <v>0</v>
          </cell>
          <cell r="AB107">
            <v>115448330759</v>
          </cell>
          <cell r="AC107">
            <v>500000000</v>
          </cell>
          <cell r="AD107">
            <v>357594192882.78998</v>
          </cell>
          <cell r="AE107">
            <v>33414473412</v>
          </cell>
          <cell r="AF107">
            <v>211287717352.79001</v>
          </cell>
          <cell r="AG107">
            <v>112892002118</v>
          </cell>
          <cell r="AH107">
            <v>1000000000</v>
          </cell>
          <cell r="AI107">
            <v>1000000000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</row>
        <row r="108">
          <cell r="A108" t="str">
            <v>Kab. Natuna</v>
          </cell>
          <cell r="B108" t="str">
            <v>3 Tahun 2017</v>
          </cell>
          <cell r="C108">
            <v>42762</v>
          </cell>
          <cell r="D108">
            <v>1040201700000</v>
          </cell>
          <cell r="E108">
            <v>74001744354</v>
          </cell>
          <cell r="F108">
            <v>8335850000</v>
          </cell>
          <cell r="G108">
            <v>570405000</v>
          </cell>
          <cell r="H108">
            <v>6150000000</v>
          </cell>
          <cell r="I108">
            <v>58945489354</v>
          </cell>
          <cell r="J108">
            <v>816441442546</v>
          </cell>
          <cell r="K108">
            <v>357473285546</v>
          </cell>
          <cell r="L108">
            <v>354367200000</v>
          </cell>
          <cell r="M108">
            <v>104600957000</v>
          </cell>
          <cell r="N108">
            <v>149758513100</v>
          </cell>
          <cell r="O108">
            <v>0</v>
          </cell>
          <cell r="P108">
            <v>0</v>
          </cell>
          <cell r="Q108">
            <v>63224011100</v>
          </cell>
          <cell r="R108">
            <v>29418908000</v>
          </cell>
          <cell r="S108">
            <v>57115594000</v>
          </cell>
          <cell r="T108">
            <v>1185201700000</v>
          </cell>
          <cell r="U108">
            <v>436640641731</v>
          </cell>
          <cell r="V108">
            <v>295336875130</v>
          </cell>
          <cell r="W108">
            <v>0</v>
          </cell>
          <cell r="X108">
            <v>0</v>
          </cell>
          <cell r="Y108">
            <v>6171400000</v>
          </cell>
          <cell r="Z108">
            <v>5142095880</v>
          </cell>
          <cell r="AA108">
            <v>690635000</v>
          </cell>
          <cell r="AB108">
            <v>128799635721</v>
          </cell>
          <cell r="AC108">
            <v>500000000</v>
          </cell>
          <cell r="AD108">
            <v>748561058269</v>
          </cell>
          <cell r="AE108">
            <v>100680445190</v>
          </cell>
          <cell r="AF108">
            <v>357602861873</v>
          </cell>
          <cell r="AG108">
            <v>290277751206</v>
          </cell>
          <cell r="AH108">
            <v>150000000000</v>
          </cell>
          <cell r="AI108">
            <v>150000000000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5000000000</v>
          </cell>
          <cell r="AP108">
            <v>0</v>
          </cell>
          <cell r="AQ108">
            <v>5000000000</v>
          </cell>
          <cell r="AR108">
            <v>0</v>
          </cell>
          <cell r="AS108">
            <v>0</v>
          </cell>
        </row>
        <row r="109">
          <cell r="A109" t="str">
            <v>Kota Batam</v>
          </cell>
          <cell r="B109" t="str">
            <v>-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</row>
        <row r="110">
          <cell r="A110" t="str">
            <v>Kota Tanjung Pinang</v>
          </cell>
          <cell r="B110" t="str">
            <v>-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</row>
        <row r="111">
          <cell r="A111" t="str">
            <v>Total Se-Prov. Jambi</v>
          </cell>
          <cell r="B111" t="str">
            <v>-</v>
          </cell>
          <cell r="C111">
            <v>2</v>
          </cell>
          <cell r="D111">
            <v>16588806146699.221</v>
          </cell>
          <cell r="E111">
            <v>2473808338154.8198</v>
          </cell>
          <cell r="F111">
            <v>1565856470379.75</v>
          </cell>
          <cell r="G111">
            <v>199660385932</v>
          </cell>
          <cell r="H111">
            <v>108101519878.07001</v>
          </cell>
          <cell r="I111">
            <v>600189961965</v>
          </cell>
          <cell r="J111">
            <v>11516241018243</v>
          </cell>
          <cell r="K111">
            <v>1533335075805</v>
          </cell>
          <cell r="L111">
            <v>8096063403438</v>
          </cell>
          <cell r="M111">
            <v>1886842539000</v>
          </cell>
          <cell r="N111">
            <v>2598756790301.3999</v>
          </cell>
          <cell r="O111">
            <v>8106412000</v>
          </cell>
          <cell r="P111">
            <v>0</v>
          </cell>
          <cell r="Q111">
            <v>478460859301.40002</v>
          </cell>
          <cell r="R111">
            <v>990546918000</v>
          </cell>
          <cell r="S111">
            <v>1121642601000</v>
          </cell>
          <cell r="T111">
            <v>17164521827933.811</v>
          </cell>
          <cell r="U111">
            <v>9370768699723.8008</v>
          </cell>
          <cell r="V111">
            <v>5940095677470.71</v>
          </cell>
          <cell r="W111">
            <v>0</v>
          </cell>
          <cell r="X111">
            <v>14850049000</v>
          </cell>
          <cell r="Y111">
            <v>791860122000</v>
          </cell>
          <cell r="Z111">
            <v>32060358000</v>
          </cell>
          <cell r="AA111">
            <v>565600022700</v>
          </cell>
          <cell r="AB111">
            <v>1972170129948.5801</v>
          </cell>
          <cell r="AC111">
            <v>54132340604.510002</v>
          </cell>
          <cell r="AD111">
            <v>7793753128210.0098</v>
          </cell>
          <cell r="AE111">
            <v>890489626803.46997</v>
          </cell>
          <cell r="AF111">
            <v>3163996312163.0298</v>
          </cell>
          <cell r="AG111">
            <v>3739267189243.5098</v>
          </cell>
          <cell r="AH111">
            <v>661028803822.58997</v>
          </cell>
          <cell r="AI111">
            <v>661028803822.58997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85313122588</v>
          </cell>
          <cell r="AP111">
            <v>0</v>
          </cell>
          <cell r="AQ111">
            <v>49594490028</v>
          </cell>
          <cell r="AR111">
            <v>35718632560</v>
          </cell>
          <cell r="AS111">
            <v>0</v>
          </cell>
        </row>
        <row r="112">
          <cell r="A112" t="str">
            <v>Prov. Jambi</v>
          </cell>
          <cell r="B112" t="str">
            <v>10 Tahun 2016</v>
          </cell>
          <cell r="C112">
            <v>42733</v>
          </cell>
          <cell r="D112">
            <v>4163724816402</v>
          </cell>
          <cell r="E112">
            <v>1393072790798</v>
          </cell>
          <cell r="F112">
            <v>1189792800000</v>
          </cell>
          <cell r="G112">
            <v>20901481500</v>
          </cell>
          <cell r="H112">
            <v>37495286980</v>
          </cell>
          <cell r="I112">
            <v>144883222318</v>
          </cell>
          <cell r="J112">
            <v>2614879685604</v>
          </cell>
          <cell r="K112">
            <v>366519670000</v>
          </cell>
          <cell r="L112">
            <v>1432088269604</v>
          </cell>
          <cell r="M112">
            <v>816271746000</v>
          </cell>
          <cell r="N112">
            <v>155772340000</v>
          </cell>
          <cell r="O112">
            <v>1606412000</v>
          </cell>
          <cell r="P112">
            <v>0</v>
          </cell>
          <cell r="Q112">
            <v>0</v>
          </cell>
          <cell r="R112">
            <v>154165928000</v>
          </cell>
          <cell r="S112">
            <v>0</v>
          </cell>
          <cell r="T112">
            <v>4342308805704</v>
          </cell>
          <cell r="U112">
            <v>2373133363785.5698</v>
          </cell>
          <cell r="V112">
            <v>1004988138771.5699</v>
          </cell>
          <cell r="W112">
            <v>0</v>
          </cell>
          <cell r="X112">
            <v>0</v>
          </cell>
          <cell r="Y112">
            <v>647306190000</v>
          </cell>
          <cell r="Z112">
            <v>0</v>
          </cell>
          <cell r="AA112">
            <v>550366384000</v>
          </cell>
          <cell r="AB112">
            <v>158280251000</v>
          </cell>
          <cell r="AC112">
            <v>12192400014</v>
          </cell>
          <cell r="AD112">
            <v>1969175441918.4299</v>
          </cell>
          <cell r="AE112">
            <v>177988109090</v>
          </cell>
          <cell r="AF112">
            <v>780068371723.43005</v>
          </cell>
          <cell r="AG112">
            <v>1011118961105</v>
          </cell>
          <cell r="AH112">
            <v>178583989302</v>
          </cell>
          <cell r="AI112">
            <v>178583989302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</row>
        <row r="113">
          <cell r="A113" t="str">
            <v>Total Kab/Kota Se-Prov. Jambi</v>
          </cell>
          <cell r="B113" t="str">
            <v>-</v>
          </cell>
          <cell r="C113">
            <v>2</v>
          </cell>
          <cell r="D113">
            <v>12425081330297.221</v>
          </cell>
          <cell r="E113">
            <v>1080735547356.8199</v>
          </cell>
          <cell r="F113">
            <v>376063670379.75</v>
          </cell>
          <cell r="G113">
            <v>178758904432</v>
          </cell>
          <cell r="H113">
            <v>70606232898.070007</v>
          </cell>
          <cell r="I113">
            <v>455306739647</v>
          </cell>
          <cell r="J113">
            <v>8901361332639</v>
          </cell>
          <cell r="K113">
            <v>1166815405805</v>
          </cell>
          <cell r="L113">
            <v>6663975133834</v>
          </cell>
          <cell r="M113">
            <v>1070570793000</v>
          </cell>
          <cell r="N113">
            <v>2442984450301.3999</v>
          </cell>
          <cell r="O113">
            <v>6500000000</v>
          </cell>
          <cell r="P113">
            <v>0</v>
          </cell>
          <cell r="Q113">
            <v>478460859301.40002</v>
          </cell>
          <cell r="R113">
            <v>836380990000</v>
          </cell>
          <cell r="S113">
            <v>1121642601000</v>
          </cell>
          <cell r="T113">
            <v>12822213022229.811</v>
          </cell>
          <cell r="U113">
            <v>6997635335938.2305</v>
          </cell>
          <cell r="V113">
            <v>4935107538699.1396</v>
          </cell>
          <cell r="W113">
            <v>0</v>
          </cell>
          <cell r="X113">
            <v>14850049000</v>
          </cell>
          <cell r="Y113">
            <v>144553932000</v>
          </cell>
          <cell r="Z113">
            <v>32060358000</v>
          </cell>
          <cell r="AA113">
            <v>15233638700</v>
          </cell>
          <cell r="AB113">
            <v>1813889878948.5801</v>
          </cell>
          <cell r="AC113">
            <v>41939940590.510002</v>
          </cell>
          <cell r="AD113">
            <v>5824577686291.5801</v>
          </cell>
          <cell r="AE113">
            <v>712501517713.46997</v>
          </cell>
          <cell r="AF113">
            <v>2383927940439.6001</v>
          </cell>
          <cell r="AG113">
            <v>2728148228138.5098</v>
          </cell>
          <cell r="AH113">
            <v>482444814520.59003</v>
          </cell>
          <cell r="AI113">
            <v>482444814520.59003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85313122588</v>
          </cell>
          <cell r="AP113">
            <v>0</v>
          </cell>
          <cell r="AQ113">
            <v>49594490028</v>
          </cell>
          <cell r="AR113">
            <v>35718632560</v>
          </cell>
          <cell r="AS113">
            <v>0</v>
          </cell>
        </row>
        <row r="114">
          <cell r="A114" t="str">
            <v>Kab. Batanghari</v>
          </cell>
          <cell r="B114" t="str">
            <v>25 Tahun 2016</v>
          </cell>
          <cell r="C114">
            <v>42726</v>
          </cell>
          <cell r="D114">
            <v>1119600072723</v>
          </cell>
          <cell r="E114">
            <v>87188800949</v>
          </cell>
          <cell r="F114">
            <v>17273670851</v>
          </cell>
          <cell r="G114">
            <v>6914016650</v>
          </cell>
          <cell r="H114">
            <v>8000000000</v>
          </cell>
          <cell r="I114">
            <v>55001113448</v>
          </cell>
          <cell r="J114">
            <v>821359657063</v>
          </cell>
          <cell r="K114">
            <v>133747031063</v>
          </cell>
          <cell r="L114">
            <v>611107019000</v>
          </cell>
          <cell r="M114">
            <v>76505607000</v>
          </cell>
          <cell r="N114">
            <v>211051614711</v>
          </cell>
          <cell r="O114">
            <v>0</v>
          </cell>
          <cell r="P114">
            <v>0</v>
          </cell>
          <cell r="Q114">
            <v>41050007711</v>
          </cell>
          <cell r="R114">
            <v>82139708000</v>
          </cell>
          <cell r="S114">
            <v>87861899000</v>
          </cell>
          <cell r="T114">
            <v>1136063909352.0601</v>
          </cell>
          <cell r="U114">
            <v>640581692575.06006</v>
          </cell>
          <cell r="V114">
            <v>414351286337.76001</v>
          </cell>
          <cell r="W114">
            <v>0</v>
          </cell>
          <cell r="X114">
            <v>1200000000</v>
          </cell>
          <cell r="Y114">
            <v>30253640000</v>
          </cell>
          <cell r="Z114">
            <v>24472300000</v>
          </cell>
          <cell r="AA114">
            <v>0</v>
          </cell>
          <cell r="AB114">
            <v>167824466237.29999</v>
          </cell>
          <cell r="AC114">
            <v>2480000000</v>
          </cell>
          <cell r="AD114">
            <v>495482216777</v>
          </cell>
          <cell r="AE114">
            <v>78507234901</v>
          </cell>
          <cell r="AF114">
            <v>230957341676</v>
          </cell>
          <cell r="AG114">
            <v>186017640200</v>
          </cell>
          <cell r="AH114">
            <v>26463836629.060001</v>
          </cell>
          <cell r="AI114">
            <v>26463836629.060001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10000000000</v>
          </cell>
          <cell r="AP114">
            <v>0</v>
          </cell>
          <cell r="AQ114">
            <v>10000000000</v>
          </cell>
          <cell r="AR114">
            <v>0</v>
          </cell>
          <cell r="AS114">
            <v>0</v>
          </cell>
        </row>
        <row r="115">
          <cell r="A115" t="str">
            <v>Kab. Bungo</v>
          </cell>
          <cell r="B115" t="str">
            <v>58 Tahun 2016</v>
          </cell>
          <cell r="C115">
            <v>42734</v>
          </cell>
          <cell r="D115">
            <v>1196830843441</v>
          </cell>
          <cell r="E115">
            <v>127865952204</v>
          </cell>
          <cell r="F115">
            <v>28654800000</v>
          </cell>
          <cell r="G115">
            <v>4015527948</v>
          </cell>
          <cell r="H115">
            <v>3810734000</v>
          </cell>
          <cell r="I115">
            <v>91384890256</v>
          </cell>
          <cell r="J115">
            <v>840882630000</v>
          </cell>
          <cell r="K115">
            <v>68394813000</v>
          </cell>
          <cell r="L115">
            <v>641635025000</v>
          </cell>
          <cell r="M115">
            <v>130852792000</v>
          </cell>
          <cell r="N115">
            <v>228082261237</v>
          </cell>
          <cell r="O115">
            <v>0</v>
          </cell>
          <cell r="P115">
            <v>0</v>
          </cell>
          <cell r="Q115">
            <v>47003405237</v>
          </cell>
          <cell r="R115">
            <v>71170973000</v>
          </cell>
          <cell r="S115">
            <v>109907883000</v>
          </cell>
          <cell r="T115">
            <v>1195887228413</v>
          </cell>
          <cell r="U115">
            <v>751443749963.51001</v>
          </cell>
          <cell r="V115">
            <v>518184219087</v>
          </cell>
          <cell r="W115">
            <v>0</v>
          </cell>
          <cell r="X115">
            <v>606744000</v>
          </cell>
          <cell r="Y115">
            <v>8590600000</v>
          </cell>
          <cell r="Z115">
            <v>0</v>
          </cell>
          <cell r="AA115">
            <v>1041337000</v>
          </cell>
          <cell r="AB115">
            <v>202333954020</v>
          </cell>
          <cell r="AC115">
            <v>20686895856.509998</v>
          </cell>
          <cell r="AD115">
            <v>444443478449.48999</v>
          </cell>
          <cell r="AE115">
            <v>48477690400</v>
          </cell>
          <cell r="AF115">
            <v>268315609285.48999</v>
          </cell>
          <cell r="AG115">
            <v>127650178764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943615028</v>
          </cell>
          <cell r="AP115">
            <v>0</v>
          </cell>
          <cell r="AQ115">
            <v>943615028</v>
          </cell>
          <cell r="AR115">
            <v>0</v>
          </cell>
          <cell r="AS115">
            <v>0</v>
          </cell>
        </row>
        <row r="116">
          <cell r="A116" t="str">
            <v>Kab. Kerinci</v>
          </cell>
          <cell r="B116" t="str">
            <v>59 Tahun 2016</v>
          </cell>
          <cell r="C116">
            <v>42734</v>
          </cell>
          <cell r="D116">
            <v>1147840813354</v>
          </cell>
          <cell r="E116">
            <v>74239258425</v>
          </cell>
          <cell r="F116">
            <v>11045000000</v>
          </cell>
          <cell r="G116">
            <v>4093000000</v>
          </cell>
          <cell r="H116">
            <v>7687090363</v>
          </cell>
          <cell r="I116">
            <v>51414168062</v>
          </cell>
          <cell r="J116">
            <v>745136209529</v>
          </cell>
          <cell r="K116">
            <v>55350546529</v>
          </cell>
          <cell r="L116">
            <v>594747481000</v>
          </cell>
          <cell r="M116">
            <v>95038182000</v>
          </cell>
          <cell r="N116">
            <v>328465345400</v>
          </cell>
          <cell r="O116">
            <v>4500000000</v>
          </cell>
          <cell r="P116">
            <v>0</v>
          </cell>
          <cell r="Q116">
            <v>35457238400</v>
          </cell>
          <cell r="R116">
            <v>75174072000</v>
          </cell>
          <cell r="S116">
            <v>213334035000</v>
          </cell>
          <cell r="T116">
            <v>1173342758299</v>
          </cell>
          <cell r="U116">
            <v>723820926822.90002</v>
          </cell>
          <cell r="V116">
            <v>425375556570</v>
          </cell>
          <cell r="W116">
            <v>0</v>
          </cell>
          <cell r="X116">
            <v>0</v>
          </cell>
          <cell r="Y116">
            <v>13785000000</v>
          </cell>
          <cell r="Z116">
            <v>2000000000</v>
          </cell>
          <cell r="AA116">
            <v>0</v>
          </cell>
          <cell r="AB116">
            <v>281471540252.90002</v>
          </cell>
          <cell r="AC116">
            <v>1188830000</v>
          </cell>
          <cell r="AD116">
            <v>449521831476.09998</v>
          </cell>
          <cell r="AE116">
            <v>47804554259</v>
          </cell>
          <cell r="AF116">
            <v>199852348897.85001</v>
          </cell>
          <cell r="AG116">
            <v>201864928319.25</v>
          </cell>
          <cell r="AH116">
            <v>34001944945</v>
          </cell>
          <cell r="AI116">
            <v>34001944945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8500000000</v>
          </cell>
          <cell r="AP116">
            <v>0</v>
          </cell>
          <cell r="AQ116">
            <v>8500000000</v>
          </cell>
          <cell r="AR116">
            <v>0</v>
          </cell>
          <cell r="AS116">
            <v>0</v>
          </cell>
        </row>
        <row r="117">
          <cell r="A117" t="str">
            <v>Kab. Merangin</v>
          </cell>
          <cell r="B117" t="str">
            <v>23 Tahun 2017</v>
          </cell>
          <cell r="C117">
            <v>42788</v>
          </cell>
          <cell r="D117">
            <v>1310745592903.3999</v>
          </cell>
          <cell r="E117">
            <v>87053470000</v>
          </cell>
          <cell r="F117">
            <v>19001500000</v>
          </cell>
          <cell r="G117">
            <v>8396007000</v>
          </cell>
          <cell r="H117">
            <v>3400000000</v>
          </cell>
          <cell r="I117">
            <v>56255963000</v>
          </cell>
          <cell r="J117">
            <v>908866504163</v>
          </cell>
          <cell r="K117">
            <v>72922493163</v>
          </cell>
          <cell r="L117">
            <v>729326432000</v>
          </cell>
          <cell r="M117">
            <v>106617579000</v>
          </cell>
          <cell r="N117">
            <v>314825618740.40002</v>
          </cell>
          <cell r="O117">
            <v>0</v>
          </cell>
          <cell r="P117">
            <v>0</v>
          </cell>
          <cell r="Q117">
            <v>57379960740.400002</v>
          </cell>
          <cell r="R117">
            <v>99790071000</v>
          </cell>
          <cell r="S117">
            <v>157655587000</v>
          </cell>
          <cell r="T117">
            <v>1368812260979.0701</v>
          </cell>
          <cell r="U117">
            <v>770564603764</v>
          </cell>
          <cell r="V117">
            <v>512420562047.70001</v>
          </cell>
          <cell r="W117">
            <v>0</v>
          </cell>
          <cell r="X117">
            <v>0</v>
          </cell>
          <cell r="Y117">
            <v>13955283500</v>
          </cell>
          <cell r="Z117">
            <v>942663000</v>
          </cell>
          <cell r="AA117">
            <v>2739750700</v>
          </cell>
          <cell r="AB117">
            <v>239080479516.29999</v>
          </cell>
          <cell r="AC117">
            <v>1425865000</v>
          </cell>
          <cell r="AD117">
            <v>598247657215.06995</v>
          </cell>
          <cell r="AE117">
            <v>75696624000</v>
          </cell>
          <cell r="AF117">
            <v>231362581396.60001</v>
          </cell>
          <cell r="AG117">
            <v>291188451818.46997</v>
          </cell>
          <cell r="AH117">
            <v>59566668075.669998</v>
          </cell>
          <cell r="AI117">
            <v>59566668075.669998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1500000000</v>
          </cell>
          <cell r="AP117">
            <v>0</v>
          </cell>
          <cell r="AQ117">
            <v>1500000000</v>
          </cell>
          <cell r="AR117">
            <v>0</v>
          </cell>
          <cell r="AS117">
            <v>0</v>
          </cell>
        </row>
        <row r="118">
          <cell r="A118" t="str">
            <v>Kab. Muaro Jambi</v>
          </cell>
          <cell r="B118" t="str">
            <v>76 Tahun 2016</v>
          </cell>
          <cell r="C118">
            <v>42734</v>
          </cell>
          <cell r="D118">
            <v>1182658021600</v>
          </cell>
          <cell r="E118">
            <v>58752280400</v>
          </cell>
          <cell r="F118">
            <v>24295389000</v>
          </cell>
          <cell r="G118">
            <v>15283520000</v>
          </cell>
          <cell r="H118">
            <v>6000000000</v>
          </cell>
          <cell r="I118">
            <v>13173371400</v>
          </cell>
          <cell r="J118">
            <v>876645698000</v>
          </cell>
          <cell r="K118">
            <v>112507381000</v>
          </cell>
          <cell r="L118">
            <v>681513626000</v>
          </cell>
          <cell r="M118">
            <v>82624691000</v>
          </cell>
          <cell r="N118">
            <v>247260043200</v>
          </cell>
          <cell r="O118">
            <v>0</v>
          </cell>
          <cell r="P118">
            <v>0</v>
          </cell>
          <cell r="Q118">
            <v>38200000200</v>
          </cell>
          <cell r="R118">
            <v>90540767000</v>
          </cell>
          <cell r="S118">
            <v>118519276000</v>
          </cell>
          <cell r="T118">
            <v>1229405564186</v>
          </cell>
          <cell r="U118">
            <v>637251712663</v>
          </cell>
          <cell r="V118">
            <v>426332135963</v>
          </cell>
          <cell r="W118">
            <v>0</v>
          </cell>
          <cell r="X118">
            <v>1000000000</v>
          </cell>
          <cell r="Y118">
            <v>6729000000</v>
          </cell>
          <cell r="Z118">
            <v>0</v>
          </cell>
          <cell r="AA118">
            <v>4700000000</v>
          </cell>
          <cell r="AB118">
            <v>197990576700</v>
          </cell>
          <cell r="AC118">
            <v>500000000</v>
          </cell>
          <cell r="AD118">
            <v>592153851523</v>
          </cell>
          <cell r="AE118">
            <v>51730995401.760002</v>
          </cell>
          <cell r="AF118">
            <v>138550571756.23999</v>
          </cell>
          <cell r="AG118">
            <v>401872284365</v>
          </cell>
          <cell r="AH118">
            <v>46747542586</v>
          </cell>
          <cell r="AI118">
            <v>46747542586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</row>
        <row r="119">
          <cell r="A119" t="str">
            <v>Kab. Sarolangun</v>
          </cell>
          <cell r="B119" t="str">
            <v>10 Tahun 2016</v>
          </cell>
          <cell r="C119">
            <v>42734</v>
          </cell>
          <cell r="D119">
            <v>1162320526264.8</v>
          </cell>
          <cell r="E119">
            <v>75468864272.800003</v>
          </cell>
          <cell r="F119">
            <v>11044100000</v>
          </cell>
          <cell r="G119">
            <v>2432200000</v>
          </cell>
          <cell r="H119">
            <v>3673073042.8000002</v>
          </cell>
          <cell r="I119">
            <v>58319491230</v>
          </cell>
          <cell r="J119">
            <v>778562067010</v>
          </cell>
          <cell r="K119">
            <v>100806829010</v>
          </cell>
          <cell r="L119">
            <v>588319831000</v>
          </cell>
          <cell r="M119">
            <v>89435407000</v>
          </cell>
          <cell r="N119">
            <v>308289594982</v>
          </cell>
          <cell r="O119">
            <v>0</v>
          </cell>
          <cell r="P119">
            <v>0</v>
          </cell>
          <cell r="Q119">
            <v>33841333982</v>
          </cell>
          <cell r="R119">
            <v>144799313000</v>
          </cell>
          <cell r="S119">
            <v>129648948000</v>
          </cell>
          <cell r="T119">
            <v>1177169651264.8</v>
          </cell>
          <cell r="U119">
            <v>636588402374.80005</v>
          </cell>
          <cell r="V119">
            <v>422150011460.79999</v>
          </cell>
          <cell r="W119">
            <v>0</v>
          </cell>
          <cell r="X119">
            <v>0</v>
          </cell>
          <cell r="Y119">
            <v>20224490000</v>
          </cell>
          <cell r="Z119">
            <v>200000000</v>
          </cell>
          <cell r="AA119">
            <v>0</v>
          </cell>
          <cell r="AB119">
            <v>192513900914</v>
          </cell>
          <cell r="AC119">
            <v>1500000000</v>
          </cell>
          <cell r="AD119">
            <v>540581248890</v>
          </cell>
          <cell r="AE119">
            <v>103392538150</v>
          </cell>
          <cell r="AF119">
            <v>219018197046</v>
          </cell>
          <cell r="AG119">
            <v>218170513694</v>
          </cell>
          <cell r="AH119">
            <v>30000000000</v>
          </cell>
          <cell r="AI119">
            <v>30000000000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15150875000</v>
          </cell>
          <cell r="AP119">
            <v>0</v>
          </cell>
          <cell r="AQ119">
            <v>15150875000</v>
          </cell>
          <cell r="AR119">
            <v>0</v>
          </cell>
          <cell r="AS119">
            <v>0</v>
          </cell>
        </row>
        <row r="120">
          <cell r="A120" t="str">
            <v>Kab. Tanjung Jabung Barat</v>
          </cell>
          <cell r="B120" t="str">
            <v>83 Tahun 2016</v>
          </cell>
          <cell r="C120">
            <v>42734</v>
          </cell>
          <cell r="D120">
            <v>1178001629977</v>
          </cell>
          <cell r="E120">
            <v>90348000000</v>
          </cell>
          <cell r="F120">
            <v>25572210806</v>
          </cell>
          <cell r="G120">
            <v>23152752756</v>
          </cell>
          <cell r="H120">
            <v>9876364971</v>
          </cell>
          <cell r="I120">
            <v>31746671467</v>
          </cell>
          <cell r="J120">
            <v>955380759724</v>
          </cell>
          <cell r="K120">
            <v>281241181890</v>
          </cell>
          <cell r="L120">
            <v>538671405834</v>
          </cell>
          <cell r="M120">
            <v>135468172000</v>
          </cell>
          <cell r="N120">
            <v>132272870253</v>
          </cell>
          <cell r="O120">
            <v>0</v>
          </cell>
          <cell r="P120">
            <v>0</v>
          </cell>
          <cell r="Q120">
            <v>41923177253</v>
          </cell>
          <cell r="R120">
            <v>0</v>
          </cell>
          <cell r="S120">
            <v>90349693000</v>
          </cell>
          <cell r="T120">
            <v>1238001629977</v>
          </cell>
          <cell r="U120">
            <v>642044482433</v>
          </cell>
          <cell r="V120">
            <v>457245907460</v>
          </cell>
          <cell r="W120">
            <v>0</v>
          </cell>
          <cell r="X120">
            <v>5854197000</v>
          </cell>
          <cell r="Y120">
            <v>4138200000</v>
          </cell>
          <cell r="Z120">
            <v>0</v>
          </cell>
          <cell r="AA120">
            <v>628749000</v>
          </cell>
          <cell r="AB120">
            <v>173377428973</v>
          </cell>
          <cell r="AC120">
            <v>800000000</v>
          </cell>
          <cell r="AD120">
            <v>595957147544</v>
          </cell>
          <cell r="AE120">
            <v>57751376000</v>
          </cell>
          <cell r="AF120">
            <v>230749763808</v>
          </cell>
          <cell r="AG120">
            <v>307456007736</v>
          </cell>
          <cell r="AH120">
            <v>60000000000</v>
          </cell>
          <cell r="AI120">
            <v>60000000000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</row>
        <row r="121">
          <cell r="A121" t="str">
            <v>Kab. Tanjung Jabung Timur</v>
          </cell>
          <cell r="B121" t="str">
            <v>44 Tahun 2016</v>
          </cell>
          <cell r="C121">
            <v>42734</v>
          </cell>
          <cell r="D121">
            <v>961104007281.02002</v>
          </cell>
          <cell r="E121">
            <v>41945983890.019997</v>
          </cell>
          <cell r="F121">
            <v>14524892093.02</v>
          </cell>
          <cell r="G121">
            <v>6513071758</v>
          </cell>
          <cell r="H121">
            <v>4800000000</v>
          </cell>
          <cell r="I121">
            <v>16108020039</v>
          </cell>
          <cell r="J121">
            <v>745512240150</v>
          </cell>
          <cell r="K121">
            <v>128786193150</v>
          </cell>
          <cell r="L121">
            <v>537929801000</v>
          </cell>
          <cell r="M121">
            <v>78796246000</v>
          </cell>
          <cell r="N121">
            <v>173645783241</v>
          </cell>
          <cell r="O121">
            <v>0</v>
          </cell>
          <cell r="P121">
            <v>0</v>
          </cell>
          <cell r="Q121">
            <v>35390270241</v>
          </cell>
          <cell r="R121">
            <v>69505830000</v>
          </cell>
          <cell r="S121">
            <v>68749683000</v>
          </cell>
          <cell r="T121">
            <v>1010395662000.88</v>
          </cell>
          <cell r="U121">
            <v>541244445102.10999</v>
          </cell>
          <cell r="V121">
            <v>388374487187.10999</v>
          </cell>
          <cell r="W121">
            <v>0</v>
          </cell>
          <cell r="X121">
            <v>0</v>
          </cell>
          <cell r="Y121">
            <v>16933773500</v>
          </cell>
          <cell r="Z121">
            <v>1000000000</v>
          </cell>
          <cell r="AA121">
            <v>1936402000</v>
          </cell>
          <cell r="AB121">
            <v>131999782415</v>
          </cell>
          <cell r="AC121">
            <v>1000000000</v>
          </cell>
          <cell r="AD121">
            <v>469151216898.77002</v>
          </cell>
          <cell r="AE121">
            <v>59493207744.709999</v>
          </cell>
          <cell r="AF121">
            <v>215594186385.26999</v>
          </cell>
          <cell r="AG121">
            <v>194063822768.79001</v>
          </cell>
          <cell r="AH121">
            <v>50791654719.860001</v>
          </cell>
          <cell r="AI121">
            <v>50791654719.860001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1500000000</v>
          </cell>
          <cell r="AP121">
            <v>0</v>
          </cell>
          <cell r="AQ121">
            <v>1500000000</v>
          </cell>
          <cell r="AR121">
            <v>0</v>
          </cell>
          <cell r="AS121">
            <v>0</v>
          </cell>
        </row>
        <row r="122">
          <cell r="A122" t="str">
            <v>Kab. Tebo</v>
          </cell>
          <cell r="B122" t="str">
            <v>55 Tahun 2016</v>
          </cell>
          <cell r="C122">
            <v>42732</v>
          </cell>
          <cell r="D122">
            <v>1011032806867</v>
          </cell>
          <cell r="E122">
            <v>74317003867</v>
          </cell>
          <cell r="F122">
            <v>14993000000</v>
          </cell>
          <cell r="G122">
            <v>26941000000</v>
          </cell>
          <cell r="H122">
            <v>7000000000</v>
          </cell>
          <cell r="I122">
            <v>25383003867</v>
          </cell>
          <cell r="J122">
            <v>729650066000</v>
          </cell>
          <cell r="K122">
            <v>76113071000</v>
          </cell>
          <cell r="L122">
            <v>587473427000</v>
          </cell>
          <cell r="M122">
            <v>66063568000</v>
          </cell>
          <cell r="N122">
            <v>207065737000</v>
          </cell>
          <cell r="O122">
            <v>0</v>
          </cell>
          <cell r="P122">
            <v>0</v>
          </cell>
          <cell r="Q122">
            <v>40000000000</v>
          </cell>
          <cell r="R122">
            <v>81186423000</v>
          </cell>
          <cell r="S122">
            <v>85879314000</v>
          </cell>
          <cell r="T122">
            <v>1005314174307</v>
          </cell>
          <cell r="U122">
            <v>558040073123</v>
          </cell>
          <cell r="V122">
            <v>386918472222.91998</v>
          </cell>
          <cell r="W122">
            <v>0</v>
          </cell>
          <cell r="X122">
            <v>5836488000</v>
          </cell>
          <cell r="Y122">
            <v>6815800000</v>
          </cell>
          <cell r="Z122">
            <v>0</v>
          </cell>
          <cell r="AA122">
            <v>4187400000</v>
          </cell>
          <cell r="AB122">
            <v>153281912900.07999</v>
          </cell>
          <cell r="AC122">
            <v>1000000000</v>
          </cell>
          <cell r="AD122">
            <v>447274101184</v>
          </cell>
          <cell r="AE122">
            <v>50314398000</v>
          </cell>
          <cell r="AF122">
            <v>151986467859</v>
          </cell>
          <cell r="AG122">
            <v>244973235325</v>
          </cell>
          <cell r="AH122">
            <v>30000000000</v>
          </cell>
          <cell r="AI122">
            <v>30000000000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35718632560</v>
          </cell>
          <cell r="AP122">
            <v>0</v>
          </cell>
          <cell r="AQ122">
            <v>0</v>
          </cell>
          <cell r="AR122">
            <v>35718632560</v>
          </cell>
          <cell r="AS122">
            <v>0</v>
          </cell>
        </row>
        <row r="123">
          <cell r="A123" t="str">
            <v>Kota Jambi</v>
          </cell>
          <cell r="B123" t="str">
            <v>77 Tahun 2016</v>
          </cell>
          <cell r="C123">
            <v>42734</v>
          </cell>
          <cell r="D123">
            <v>1460789314919</v>
          </cell>
          <cell r="E123">
            <v>320929773600</v>
          </cell>
          <cell r="F123">
            <v>197000000000</v>
          </cell>
          <cell r="G123">
            <v>73847471000</v>
          </cell>
          <cell r="H123">
            <v>8000000000</v>
          </cell>
          <cell r="I123">
            <v>42082302600</v>
          </cell>
          <cell r="J123">
            <v>938653958000</v>
          </cell>
          <cell r="K123">
            <v>99096282000</v>
          </cell>
          <cell r="L123">
            <v>727564344000</v>
          </cell>
          <cell r="M123">
            <v>111993332000</v>
          </cell>
          <cell r="N123">
            <v>201205583319</v>
          </cell>
          <cell r="O123">
            <v>2000000000</v>
          </cell>
          <cell r="P123">
            <v>0</v>
          </cell>
          <cell r="Q123">
            <v>77131750319</v>
          </cell>
          <cell r="R123">
            <v>122073833000</v>
          </cell>
          <cell r="S123">
            <v>0</v>
          </cell>
          <cell r="T123">
            <v>1572662482484</v>
          </cell>
          <cell r="U123">
            <v>765660583291</v>
          </cell>
          <cell r="V123">
            <v>736451301157</v>
          </cell>
          <cell r="W123">
            <v>0</v>
          </cell>
          <cell r="X123">
            <v>0</v>
          </cell>
          <cell r="Y123">
            <v>16809345000</v>
          </cell>
          <cell r="Z123">
            <v>1749455000</v>
          </cell>
          <cell r="AA123">
            <v>0</v>
          </cell>
          <cell r="AB123">
            <v>1292132400</v>
          </cell>
          <cell r="AC123">
            <v>9358349734</v>
          </cell>
          <cell r="AD123">
            <v>807001899193</v>
          </cell>
          <cell r="AE123">
            <v>74809282350</v>
          </cell>
          <cell r="AF123">
            <v>346167273878</v>
          </cell>
          <cell r="AG123">
            <v>386025342965</v>
          </cell>
          <cell r="AH123">
            <v>118873167565</v>
          </cell>
          <cell r="AI123">
            <v>118873167565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7000000000</v>
          </cell>
          <cell r="AP123">
            <v>0</v>
          </cell>
          <cell r="AQ123">
            <v>7000000000</v>
          </cell>
          <cell r="AR123">
            <v>0</v>
          </cell>
          <cell r="AS123">
            <v>0</v>
          </cell>
        </row>
        <row r="124">
          <cell r="A124" t="str">
            <v>Kota Sungai Penuh</v>
          </cell>
          <cell r="B124" t="str">
            <v>62 Tahun 2016</v>
          </cell>
          <cell r="C124">
            <v>42727</v>
          </cell>
          <cell r="D124">
            <v>694157700967</v>
          </cell>
          <cell r="E124">
            <v>42626159749</v>
          </cell>
          <cell r="F124">
            <v>12659107629.73</v>
          </cell>
          <cell r="G124">
            <v>7170337320</v>
          </cell>
          <cell r="H124">
            <v>8358970521.2700005</v>
          </cell>
          <cell r="I124">
            <v>14437744278</v>
          </cell>
          <cell r="J124">
            <v>560711543000</v>
          </cell>
          <cell r="K124">
            <v>37849584000</v>
          </cell>
          <cell r="L124">
            <v>425686742000</v>
          </cell>
          <cell r="M124">
            <v>97175217000</v>
          </cell>
          <cell r="N124">
            <v>90819998218</v>
          </cell>
          <cell r="O124">
            <v>0</v>
          </cell>
          <cell r="P124">
            <v>0</v>
          </cell>
          <cell r="Q124">
            <v>31083715218</v>
          </cell>
          <cell r="R124">
            <v>0</v>
          </cell>
          <cell r="S124">
            <v>59736283000</v>
          </cell>
          <cell r="T124">
            <v>715157700967</v>
          </cell>
          <cell r="U124">
            <v>330394663825.84998</v>
          </cell>
          <cell r="V124">
            <v>247303599205.85001</v>
          </cell>
          <cell r="W124">
            <v>0</v>
          </cell>
          <cell r="X124">
            <v>352620000</v>
          </cell>
          <cell r="Y124">
            <v>6318800000</v>
          </cell>
          <cell r="Z124">
            <v>1695940000</v>
          </cell>
          <cell r="AA124">
            <v>0</v>
          </cell>
          <cell r="AB124">
            <v>72723704620</v>
          </cell>
          <cell r="AC124">
            <v>2000000000</v>
          </cell>
          <cell r="AD124">
            <v>384763037141.15002</v>
          </cell>
          <cell r="AE124">
            <v>64523616507</v>
          </cell>
          <cell r="AF124">
            <v>151373598451.14999</v>
          </cell>
          <cell r="AG124">
            <v>168865822183</v>
          </cell>
          <cell r="AH124">
            <v>26000000000</v>
          </cell>
          <cell r="AI124">
            <v>26000000000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5000000000</v>
          </cell>
          <cell r="AP124">
            <v>0</v>
          </cell>
          <cell r="AQ124">
            <v>5000000000</v>
          </cell>
          <cell r="AR124">
            <v>0</v>
          </cell>
          <cell r="AS124">
            <v>0</v>
          </cell>
        </row>
        <row r="125">
          <cell r="A125" t="str">
            <v>Total Se-Prov. Bengkulu</v>
          </cell>
          <cell r="B125" t="str">
            <v>-</v>
          </cell>
          <cell r="C125">
            <v>2</v>
          </cell>
          <cell r="D125">
            <v>12068828181011.6</v>
          </cell>
          <cell r="E125">
            <v>1477291630049.79</v>
          </cell>
          <cell r="F125">
            <v>784708995667.18005</v>
          </cell>
          <cell r="G125">
            <v>59431306856</v>
          </cell>
          <cell r="H125">
            <v>53104953741.970001</v>
          </cell>
          <cell r="I125">
            <v>580046373784.64001</v>
          </cell>
          <cell r="J125">
            <v>8820071966978</v>
          </cell>
          <cell r="K125">
            <v>336389179750</v>
          </cell>
          <cell r="L125">
            <v>6574259565228</v>
          </cell>
          <cell r="M125">
            <v>1909423222000</v>
          </cell>
          <cell r="N125">
            <v>1771464583983.8101</v>
          </cell>
          <cell r="O125">
            <v>7000000000</v>
          </cell>
          <cell r="P125">
            <v>0</v>
          </cell>
          <cell r="Q125">
            <v>250426030983.81</v>
          </cell>
          <cell r="R125">
            <v>457250050000</v>
          </cell>
          <cell r="S125">
            <v>1056788503000</v>
          </cell>
          <cell r="T125">
            <v>12678788580620.59</v>
          </cell>
          <cell r="U125">
            <v>6829320104758.21</v>
          </cell>
          <cell r="V125">
            <v>4577179941924.5303</v>
          </cell>
          <cell r="W125">
            <v>0</v>
          </cell>
          <cell r="X125">
            <v>939236800</v>
          </cell>
          <cell r="Y125">
            <v>633887248583</v>
          </cell>
          <cell r="Z125">
            <v>3080000000</v>
          </cell>
          <cell r="AA125">
            <v>296398905106</v>
          </cell>
          <cell r="AB125">
            <v>1298433931080.27</v>
          </cell>
          <cell r="AC125">
            <v>19400841264.41</v>
          </cell>
          <cell r="AD125">
            <v>5849468475862.3799</v>
          </cell>
          <cell r="AE125">
            <v>468451383095</v>
          </cell>
          <cell r="AF125">
            <v>2499986177699.3799</v>
          </cell>
          <cell r="AG125">
            <v>2881030915068</v>
          </cell>
          <cell r="AH125">
            <v>655960399608.98999</v>
          </cell>
          <cell r="AI125">
            <v>559023118380.98999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96937281228</v>
          </cell>
          <cell r="AO125">
            <v>46000000000</v>
          </cell>
          <cell r="AP125">
            <v>0</v>
          </cell>
          <cell r="AQ125">
            <v>43300000000</v>
          </cell>
          <cell r="AR125">
            <v>2700000000</v>
          </cell>
          <cell r="AS125">
            <v>0</v>
          </cell>
        </row>
        <row r="126">
          <cell r="A126" t="str">
            <v>Prov. Bengkulu</v>
          </cell>
          <cell r="B126" t="str">
            <v>02 Tahun 2017</v>
          </cell>
          <cell r="C126">
            <v>42759</v>
          </cell>
          <cell r="D126">
            <v>3041325078996.5</v>
          </cell>
          <cell r="E126">
            <v>905536548768.5</v>
          </cell>
          <cell r="F126">
            <v>646249665994.80005</v>
          </cell>
          <cell r="G126">
            <v>14924662000</v>
          </cell>
          <cell r="H126">
            <v>22067685166.700001</v>
          </cell>
          <cell r="I126">
            <v>222294535607</v>
          </cell>
          <cell r="J126">
            <v>2132917440228</v>
          </cell>
          <cell r="K126">
            <v>79834140000</v>
          </cell>
          <cell r="L126">
            <v>1354429212228</v>
          </cell>
          <cell r="M126">
            <v>698654088000</v>
          </cell>
          <cell r="N126">
            <v>2871090000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2871090000</v>
          </cell>
          <cell r="T126">
            <v>3344957661987</v>
          </cell>
          <cell r="U126">
            <v>1674625191787</v>
          </cell>
          <cell r="V126">
            <v>975543933531</v>
          </cell>
          <cell r="W126">
            <v>0</v>
          </cell>
          <cell r="X126">
            <v>0</v>
          </cell>
          <cell r="Y126">
            <v>385302209000</v>
          </cell>
          <cell r="Z126">
            <v>0</v>
          </cell>
          <cell r="AA126">
            <v>294245598256</v>
          </cell>
          <cell r="AB126">
            <v>14533451000</v>
          </cell>
          <cell r="AC126">
            <v>5000000000</v>
          </cell>
          <cell r="AD126">
            <v>1670332470200</v>
          </cell>
          <cell r="AE126">
            <v>55779026575</v>
          </cell>
          <cell r="AF126">
            <v>603962017331</v>
          </cell>
          <cell r="AG126">
            <v>1010591426294</v>
          </cell>
          <cell r="AH126">
            <v>321632582990.5</v>
          </cell>
          <cell r="AI126">
            <v>224695301762.5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96937281228</v>
          </cell>
          <cell r="AO126">
            <v>18000000000</v>
          </cell>
          <cell r="AP126">
            <v>0</v>
          </cell>
          <cell r="AQ126">
            <v>18000000000</v>
          </cell>
          <cell r="AR126">
            <v>0</v>
          </cell>
          <cell r="AS126">
            <v>0</v>
          </cell>
        </row>
        <row r="127">
          <cell r="A127" t="str">
            <v>Total Kab/Kota Se-Prov. Bengkulu</v>
          </cell>
          <cell r="B127" t="str">
            <v>-</v>
          </cell>
          <cell r="C127">
            <v>2</v>
          </cell>
          <cell r="D127">
            <v>9027503102015.0996</v>
          </cell>
          <cell r="E127">
            <v>571755081281.29004</v>
          </cell>
          <cell r="F127">
            <v>138459329672.38</v>
          </cell>
          <cell r="G127">
            <v>44506644856</v>
          </cell>
          <cell r="H127">
            <v>31037268575.27</v>
          </cell>
          <cell r="I127">
            <v>357751838177.64001</v>
          </cell>
          <cell r="J127">
            <v>6687154526750</v>
          </cell>
          <cell r="K127">
            <v>256555039750</v>
          </cell>
          <cell r="L127">
            <v>5219830353000</v>
          </cell>
          <cell r="M127">
            <v>1210769134000</v>
          </cell>
          <cell r="N127">
            <v>1768593493983.8101</v>
          </cell>
          <cell r="O127">
            <v>7000000000</v>
          </cell>
          <cell r="P127">
            <v>0</v>
          </cell>
          <cell r="Q127">
            <v>250426030983.81</v>
          </cell>
          <cell r="R127">
            <v>457250050000</v>
          </cell>
          <cell r="S127">
            <v>1053917413000</v>
          </cell>
          <cell r="T127">
            <v>9333830918633.5898</v>
          </cell>
          <cell r="U127">
            <v>5154694912971.21</v>
          </cell>
          <cell r="V127">
            <v>3601636008393.5298</v>
          </cell>
          <cell r="W127">
            <v>0</v>
          </cell>
          <cell r="X127">
            <v>939236800</v>
          </cell>
          <cell r="Y127">
            <v>248585039583</v>
          </cell>
          <cell r="Z127">
            <v>3080000000</v>
          </cell>
          <cell r="AA127">
            <v>2153306850</v>
          </cell>
          <cell r="AB127">
            <v>1283900480080.27</v>
          </cell>
          <cell r="AC127">
            <v>14400841264.41</v>
          </cell>
          <cell r="AD127">
            <v>4179136005662.3799</v>
          </cell>
          <cell r="AE127">
            <v>412672356520</v>
          </cell>
          <cell r="AF127">
            <v>1896024160368.3799</v>
          </cell>
          <cell r="AG127">
            <v>1870439488774</v>
          </cell>
          <cell r="AH127">
            <v>334327816618.48999</v>
          </cell>
          <cell r="AI127">
            <v>334327816618.48999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28000000000</v>
          </cell>
          <cell r="AP127">
            <v>0</v>
          </cell>
          <cell r="AQ127">
            <v>25300000000</v>
          </cell>
          <cell r="AR127">
            <v>2700000000</v>
          </cell>
          <cell r="AS127">
            <v>0</v>
          </cell>
        </row>
        <row r="128">
          <cell r="A128" t="str">
            <v>Kab. Bengkulu Selatan</v>
          </cell>
          <cell r="B128" t="str">
            <v>55 Tahun 2016</v>
          </cell>
          <cell r="C128">
            <v>42735</v>
          </cell>
          <cell r="D128">
            <v>954976996126.21997</v>
          </cell>
          <cell r="E128">
            <v>54542007430</v>
          </cell>
          <cell r="F128">
            <v>6705705000</v>
          </cell>
          <cell r="G128">
            <v>2741879920</v>
          </cell>
          <cell r="H128">
            <v>3428172010</v>
          </cell>
          <cell r="I128">
            <v>41666250500</v>
          </cell>
          <cell r="J128">
            <v>771083831000</v>
          </cell>
          <cell r="K128">
            <v>18026072000</v>
          </cell>
          <cell r="L128">
            <v>564137639000</v>
          </cell>
          <cell r="M128">
            <v>188920120000</v>
          </cell>
          <cell r="N128">
            <v>129351157696.22</v>
          </cell>
          <cell r="O128">
            <v>0</v>
          </cell>
          <cell r="P128">
            <v>0</v>
          </cell>
          <cell r="Q128">
            <v>18604508696.220001</v>
          </cell>
          <cell r="R128">
            <v>0</v>
          </cell>
          <cell r="S128">
            <v>110746649000</v>
          </cell>
          <cell r="T128">
            <v>975130581123.93994</v>
          </cell>
          <cell r="U128">
            <v>588911041536.93994</v>
          </cell>
          <cell r="V128">
            <v>417662345736.94</v>
          </cell>
          <cell r="W128">
            <v>0</v>
          </cell>
          <cell r="X128">
            <v>0</v>
          </cell>
          <cell r="Y128">
            <v>8678600000</v>
          </cell>
          <cell r="Z128">
            <v>240000000</v>
          </cell>
          <cell r="AA128">
            <v>0</v>
          </cell>
          <cell r="AB128">
            <v>157830095800</v>
          </cell>
          <cell r="AC128">
            <v>4500000000</v>
          </cell>
          <cell r="AD128">
            <v>386219539587</v>
          </cell>
          <cell r="AE128">
            <v>64474801000</v>
          </cell>
          <cell r="AF128">
            <v>168204193587</v>
          </cell>
          <cell r="AG128">
            <v>153540545000</v>
          </cell>
          <cell r="AH128">
            <v>20153584997.720001</v>
          </cell>
          <cell r="AI128">
            <v>20153584997.720001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</row>
        <row r="129">
          <cell r="A129" t="str">
            <v>Kab. Bengkulu Tengah</v>
          </cell>
          <cell r="B129" t="str">
            <v>1 Tahun 2017</v>
          </cell>
          <cell r="C129">
            <v>42745</v>
          </cell>
          <cell r="D129">
            <v>740780054482</v>
          </cell>
          <cell r="E129">
            <v>18170578000</v>
          </cell>
          <cell r="F129">
            <v>5903200000</v>
          </cell>
          <cell r="G129">
            <v>2948000000</v>
          </cell>
          <cell r="H129">
            <v>1600000000</v>
          </cell>
          <cell r="I129">
            <v>7719378000</v>
          </cell>
          <cell r="J129">
            <v>543222444000</v>
          </cell>
          <cell r="K129">
            <v>28056202000</v>
          </cell>
          <cell r="L129">
            <v>435954846000</v>
          </cell>
          <cell r="M129">
            <v>79211396000</v>
          </cell>
          <cell r="N129">
            <v>179387032482</v>
          </cell>
          <cell r="O129">
            <v>0</v>
          </cell>
          <cell r="P129">
            <v>0</v>
          </cell>
          <cell r="Q129">
            <v>14461402482</v>
          </cell>
          <cell r="R129">
            <v>56520569000</v>
          </cell>
          <cell r="S129">
            <v>108405061000</v>
          </cell>
          <cell r="T129">
            <v>754141054482</v>
          </cell>
          <cell r="U129">
            <v>469636320389</v>
          </cell>
          <cell r="V129">
            <v>298467116489</v>
          </cell>
          <cell r="W129">
            <v>0</v>
          </cell>
          <cell r="X129">
            <v>0</v>
          </cell>
          <cell r="Y129">
            <v>14555418100</v>
          </cell>
          <cell r="Z129">
            <v>40000000</v>
          </cell>
          <cell r="AA129">
            <v>617620000</v>
          </cell>
          <cell r="AB129">
            <v>155456165800</v>
          </cell>
          <cell r="AC129">
            <v>500000000</v>
          </cell>
          <cell r="AD129">
            <v>284504734093</v>
          </cell>
          <cell r="AE129">
            <v>23282397000</v>
          </cell>
          <cell r="AF129">
            <v>122005904977</v>
          </cell>
          <cell r="AG129">
            <v>139216432116</v>
          </cell>
          <cell r="AH129">
            <v>15161000000</v>
          </cell>
          <cell r="AI129">
            <v>15161000000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1800000000</v>
          </cell>
          <cell r="AP129">
            <v>0</v>
          </cell>
          <cell r="AQ129">
            <v>1800000000</v>
          </cell>
          <cell r="AR129">
            <v>0</v>
          </cell>
          <cell r="AS129">
            <v>0</v>
          </cell>
        </row>
        <row r="130">
          <cell r="A130" t="str">
            <v>Kab. Bengkulu Utara</v>
          </cell>
          <cell r="B130" t="str">
            <v>82 Tahun 2016</v>
          </cell>
          <cell r="C130">
            <v>42734</v>
          </cell>
          <cell r="D130">
            <v>1161196082250</v>
          </cell>
          <cell r="E130">
            <v>66846414500</v>
          </cell>
          <cell r="F130">
            <v>11216368500</v>
          </cell>
          <cell r="G130">
            <v>1740500000</v>
          </cell>
          <cell r="H130">
            <v>0</v>
          </cell>
          <cell r="I130">
            <v>53889546000</v>
          </cell>
          <cell r="J130">
            <v>820789710750</v>
          </cell>
          <cell r="K130">
            <v>46620078750</v>
          </cell>
          <cell r="L130">
            <v>634762199000</v>
          </cell>
          <cell r="M130">
            <v>139407433000</v>
          </cell>
          <cell r="N130">
            <v>273559957000</v>
          </cell>
          <cell r="O130">
            <v>0</v>
          </cell>
          <cell r="P130">
            <v>0</v>
          </cell>
          <cell r="Q130">
            <v>25000000000</v>
          </cell>
          <cell r="R130">
            <v>82249698000</v>
          </cell>
          <cell r="S130">
            <v>166310259000</v>
          </cell>
          <cell r="T130">
            <v>1218336694990</v>
          </cell>
          <cell r="U130">
            <v>746071171990</v>
          </cell>
          <cell r="V130">
            <v>489938482365</v>
          </cell>
          <cell r="W130">
            <v>0</v>
          </cell>
          <cell r="X130">
            <v>739236800</v>
          </cell>
          <cell r="Y130">
            <v>15016800000</v>
          </cell>
          <cell r="Z130">
            <v>1300000000</v>
          </cell>
          <cell r="AA130">
            <v>1295686850</v>
          </cell>
          <cell r="AB130">
            <v>236280965975</v>
          </cell>
          <cell r="AC130">
            <v>1500000000</v>
          </cell>
          <cell r="AD130">
            <v>472265523000</v>
          </cell>
          <cell r="AE130">
            <v>37639913000</v>
          </cell>
          <cell r="AF130">
            <v>347075195100</v>
          </cell>
          <cell r="AG130">
            <v>87550414900</v>
          </cell>
          <cell r="AH130">
            <v>57140612740</v>
          </cell>
          <cell r="AI130">
            <v>57140612740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</row>
        <row r="131">
          <cell r="A131" t="str">
            <v>Kab. Kaur</v>
          </cell>
          <cell r="B131" t="str">
            <v>72 Tahun 2016</v>
          </cell>
          <cell r="C131">
            <v>42734</v>
          </cell>
          <cell r="D131">
            <v>788464183000</v>
          </cell>
          <cell r="E131">
            <v>33055206000</v>
          </cell>
          <cell r="F131">
            <v>5698360000</v>
          </cell>
          <cell r="G131">
            <v>1817090000</v>
          </cell>
          <cell r="H131">
            <v>3000000000</v>
          </cell>
          <cell r="I131">
            <v>22539756000</v>
          </cell>
          <cell r="J131">
            <v>591041126000</v>
          </cell>
          <cell r="K131">
            <v>18585356000</v>
          </cell>
          <cell r="L131">
            <v>441587141000</v>
          </cell>
          <cell r="M131">
            <v>130868629000</v>
          </cell>
          <cell r="N131">
            <v>164367851000</v>
          </cell>
          <cell r="O131">
            <v>0</v>
          </cell>
          <cell r="P131">
            <v>0</v>
          </cell>
          <cell r="Q131">
            <v>18590000000</v>
          </cell>
          <cell r="R131">
            <v>0</v>
          </cell>
          <cell r="S131">
            <v>145777851000</v>
          </cell>
          <cell r="T131">
            <v>810464183000</v>
          </cell>
          <cell r="U131">
            <v>434680458962</v>
          </cell>
          <cell r="V131">
            <v>261322640194.59</v>
          </cell>
          <cell r="W131">
            <v>0</v>
          </cell>
          <cell r="X131">
            <v>0</v>
          </cell>
          <cell r="Y131">
            <v>172338263800</v>
          </cell>
          <cell r="Z131">
            <v>0</v>
          </cell>
          <cell r="AA131">
            <v>0</v>
          </cell>
          <cell r="AB131">
            <v>718713703</v>
          </cell>
          <cell r="AC131">
            <v>300841264.41000003</v>
          </cell>
          <cell r="AD131">
            <v>375783724038</v>
          </cell>
          <cell r="AE131">
            <v>12071554190</v>
          </cell>
          <cell r="AF131">
            <v>188382710011</v>
          </cell>
          <cell r="AG131">
            <v>175329459837</v>
          </cell>
          <cell r="AH131">
            <v>22000000000</v>
          </cell>
          <cell r="AI131">
            <v>22000000000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</row>
        <row r="132">
          <cell r="A132" t="str">
            <v>Kab. Kepahiang</v>
          </cell>
          <cell r="B132" t="str">
            <v>34 Tahun 2016</v>
          </cell>
          <cell r="C132">
            <v>42735</v>
          </cell>
          <cell r="D132">
            <v>698516614851.51001</v>
          </cell>
          <cell r="E132">
            <v>33534572486.470001</v>
          </cell>
          <cell r="F132">
            <v>4820473076.3800001</v>
          </cell>
          <cell r="G132">
            <v>2511671000</v>
          </cell>
          <cell r="H132">
            <v>4246595410.0900002</v>
          </cell>
          <cell r="I132">
            <v>21955833000</v>
          </cell>
          <cell r="J132">
            <v>565600617000</v>
          </cell>
          <cell r="K132">
            <v>17686739000</v>
          </cell>
          <cell r="L132">
            <v>421122369000</v>
          </cell>
          <cell r="M132">
            <v>126791509000</v>
          </cell>
          <cell r="N132">
            <v>99381425365.039993</v>
          </cell>
          <cell r="O132">
            <v>0</v>
          </cell>
          <cell r="P132">
            <v>0</v>
          </cell>
          <cell r="Q132">
            <v>17884829365.040001</v>
          </cell>
          <cell r="R132">
            <v>0</v>
          </cell>
          <cell r="S132">
            <v>81496596000</v>
          </cell>
          <cell r="T132">
            <v>712066489450.26001</v>
          </cell>
          <cell r="U132">
            <v>400776704187.88</v>
          </cell>
          <cell r="V132">
            <v>266506267307.88</v>
          </cell>
          <cell r="W132">
            <v>0</v>
          </cell>
          <cell r="X132">
            <v>0</v>
          </cell>
          <cell r="Y132">
            <v>3855600000</v>
          </cell>
          <cell r="Z132">
            <v>0</v>
          </cell>
          <cell r="AA132">
            <v>0</v>
          </cell>
          <cell r="AB132">
            <v>128414836880</v>
          </cell>
          <cell r="AC132">
            <v>2000000000</v>
          </cell>
          <cell r="AD132">
            <v>311289785262.38</v>
          </cell>
          <cell r="AE132">
            <v>35034663700</v>
          </cell>
          <cell r="AF132">
            <v>143974150438.38</v>
          </cell>
          <cell r="AG132">
            <v>132280971124</v>
          </cell>
          <cell r="AH132">
            <v>15549874598.75</v>
          </cell>
          <cell r="AI132">
            <v>15549874598.75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2000000000</v>
          </cell>
          <cell r="AP132">
            <v>0</v>
          </cell>
          <cell r="AQ132">
            <v>2000000000</v>
          </cell>
          <cell r="AR132">
            <v>0</v>
          </cell>
          <cell r="AS132">
            <v>0</v>
          </cell>
        </row>
        <row r="133">
          <cell r="A133" t="str">
            <v>Kab. Lebong</v>
          </cell>
          <cell r="B133" t="str">
            <v>39 Tahun 2016</v>
          </cell>
          <cell r="C133">
            <v>42735</v>
          </cell>
          <cell r="D133">
            <v>676425920222.62</v>
          </cell>
          <cell r="E133">
            <v>28746690810.82</v>
          </cell>
          <cell r="F133">
            <v>5911500000</v>
          </cell>
          <cell r="G133">
            <v>2786008000</v>
          </cell>
          <cell r="H133">
            <v>4086658293.4699998</v>
          </cell>
          <cell r="I133">
            <v>15962524517.35</v>
          </cell>
          <cell r="J133">
            <v>504909448000</v>
          </cell>
          <cell r="K133">
            <v>20986612000</v>
          </cell>
          <cell r="L133">
            <v>412290913000</v>
          </cell>
          <cell r="M133">
            <v>71631923000</v>
          </cell>
          <cell r="N133">
            <v>142769781411.79999</v>
          </cell>
          <cell r="O133">
            <v>0</v>
          </cell>
          <cell r="P133">
            <v>0</v>
          </cell>
          <cell r="Q133">
            <v>28055694411.799999</v>
          </cell>
          <cell r="R133">
            <v>33573611000</v>
          </cell>
          <cell r="S133">
            <v>81140476000</v>
          </cell>
          <cell r="T133">
            <v>699144309172</v>
          </cell>
          <cell r="U133">
            <v>368654256084</v>
          </cell>
          <cell r="V133">
            <v>245913027584</v>
          </cell>
          <cell r="W133">
            <v>0</v>
          </cell>
          <cell r="X133">
            <v>200000000</v>
          </cell>
          <cell r="Y133">
            <v>3900000000</v>
          </cell>
          <cell r="Z133">
            <v>1000000000</v>
          </cell>
          <cell r="AA133">
            <v>0</v>
          </cell>
          <cell r="AB133">
            <v>116641228500</v>
          </cell>
          <cell r="AC133">
            <v>1000000000</v>
          </cell>
          <cell r="AD133">
            <v>330490053088</v>
          </cell>
          <cell r="AE133">
            <v>42771103000</v>
          </cell>
          <cell r="AF133">
            <v>110907445795</v>
          </cell>
          <cell r="AG133">
            <v>176811504293</v>
          </cell>
          <cell r="AH133">
            <v>22718388949.380001</v>
          </cell>
          <cell r="AI133">
            <v>22718388949.380001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</row>
        <row r="134">
          <cell r="A134" t="str">
            <v>Kab. Muko-Muko</v>
          </cell>
          <cell r="B134" t="str">
            <v>7  Tahun 2017</v>
          </cell>
          <cell r="C134">
            <v>42760</v>
          </cell>
          <cell r="D134">
            <v>925886036476</v>
          </cell>
          <cell r="E134">
            <v>48924787476</v>
          </cell>
          <cell r="F134">
            <v>7094680500</v>
          </cell>
          <cell r="G134">
            <v>3628106156</v>
          </cell>
          <cell r="H134">
            <v>4185450300</v>
          </cell>
          <cell r="I134">
            <v>34016550520</v>
          </cell>
          <cell r="J134">
            <v>641800479000</v>
          </cell>
          <cell r="K134">
            <v>25848799000</v>
          </cell>
          <cell r="L134">
            <v>518281486000</v>
          </cell>
          <cell r="M134">
            <v>97670194000</v>
          </cell>
          <cell r="N134">
            <v>235160770000</v>
          </cell>
          <cell r="O134">
            <v>7000000000</v>
          </cell>
          <cell r="P134">
            <v>0</v>
          </cell>
          <cell r="Q134">
            <v>21549265000</v>
          </cell>
          <cell r="R134">
            <v>91553152000</v>
          </cell>
          <cell r="S134">
            <v>115058353000</v>
          </cell>
          <cell r="T134">
            <v>983079066509</v>
          </cell>
          <cell r="U134">
            <v>477337662862</v>
          </cell>
          <cell r="V134">
            <v>300511952647</v>
          </cell>
          <cell r="W134">
            <v>0</v>
          </cell>
          <cell r="X134">
            <v>0</v>
          </cell>
          <cell r="Y134">
            <v>3542800000</v>
          </cell>
          <cell r="Z134">
            <v>0</v>
          </cell>
          <cell r="AA134">
            <v>210000000</v>
          </cell>
          <cell r="AB134">
            <v>170972910215</v>
          </cell>
          <cell r="AC134">
            <v>2100000000</v>
          </cell>
          <cell r="AD134">
            <v>505741403647</v>
          </cell>
          <cell r="AE134">
            <v>50808766750</v>
          </cell>
          <cell r="AF134">
            <v>160550767230</v>
          </cell>
          <cell r="AG134">
            <v>294381869667</v>
          </cell>
          <cell r="AH134">
            <v>64693030033</v>
          </cell>
          <cell r="AI134">
            <v>64693030033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7500000000</v>
          </cell>
          <cell r="AP134">
            <v>0</v>
          </cell>
          <cell r="AQ134">
            <v>7500000000</v>
          </cell>
          <cell r="AR134">
            <v>0</v>
          </cell>
          <cell r="AS134">
            <v>0</v>
          </cell>
        </row>
        <row r="135">
          <cell r="A135" t="str">
            <v>Kab. Rejang Lebong</v>
          </cell>
          <cell r="B135" t="str">
            <v>4 Tahun 2017</v>
          </cell>
          <cell r="C135">
            <v>42755</v>
          </cell>
          <cell r="D135">
            <v>1014334500578</v>
          </cell>
          <cell r="E135">
            <v>81422792578</v>
          </cell>
          <cell r="F135">
            <v>8673042596</v>
          </cell>
          <cell r="G135">
            <v>5206389780</v>
          </cell>
          <cell r="H135">
            <v>3590392561.71</v>
          </cell>
          <cell r="I135">
            <v>63952967640.290001</v>
          </cell>
          <cell r="J135">
            <v>815415774000</v>
          </cell>
          <cell r="K135">
            <v>19366714000</v>
          </cell>
          <cell r="L135">
            <v>604318422000</v>
          </cell>
          <cell r="M135">
            <v>191730638000</v>
          </cell>
          <cell r="N135">
            <v>117495934000</v>
          </cell>
          <cell r="O135">
            <v>0</v>
          </cell>
          <cell r="P135">
            <v>0</v>
          </cell>
          <cell r="Q135">
            <v>22000000000</v>
          </cell>
          <cell r="R135">
            <v>0</v>
          </cell>
          <cell r="S135">
            <v>95495934000</v>
          </cell>
          <cell r="T135">
            <v>1068424779767.37</v>
          </cell>
          <cell r="U135">
            <v>580915074782.37</v>
          </cell>
          <cell r="V135">
            <v>446889031102.37</v>
          </cell>
          <cell r="W135">
            <v>0</v>
          </cell>
          <cell r="X135">
            <v>0</v>
          </cell>
          <cell r="Y135">
            <v>11188197000</v>
          </cell>
          <cell r="Z135">
            <v>300000000</v>
          </cell>
          <cell r="AA135">
            <v>0</v>
          </cell>
          <cell r="AB135">
            <v>121537846680</v>
          </cell>
          <cell r="AC135">
            <v>1000000000</v>
          </cell>
          <cell r="AD135">
            <v>487509704985</v>
          </cell>
          <cell r="AE135">
            <v>75877129700</v>
          </cell>
          <cell r="AF135">
            <v>218803891548</v>
          </cell>
          <cell r="AG135">
            <v>192828683737</v>
          </cell>
          <cell r="AH135">
            <v>60790279189.370003</v>
          </cell>
          <cell r="AI135">
            <v>60790279189.370003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6700000000</v>
          </cell>
          <cell r="AP135">
            <v>0</v>
          </cell>
          <cell r="AQ135">
            <v>5000000000</v>
          </cell>
          <cell r="AR135">
            <v>1700000000</v>
          </cell>
          <cell r="AS135">
            <v>0</v>
          </cell>
        </row>
        <row r="136">
          <cell r="A136" t="str">
            <v>Kab. Seluma</v>
          </cell>
          <cell r="B136" t="str">
            <v>02 Tahun 2017</v>
          </cell>
          <cell r="C136">
            <v>42758</v>
          </cell>
          <cell r="D136">
            <v>893700042336</v>
          </cell>
          <cell r="E136">
            <v>32107032000</v>
          </cell>
          <cell r="F136">
            <v>9040000000</v>
          </cell>
          <cell r="G136">
            <v>1013000000</v>
          </cell>
          <cell r="H136">
            <v>3000000000</v>
          </cell>
          <cell r="I136">
            <v>19054032000</v>
          </cell>
          <cell r="J136">
            <v>631975220000</v>
          </cell>
          <cell r="K136">
            <v>26356057000</v>
          </cell>
          <cell r="L136">
            <v>503986041000</v>
          </cell>
          <cell r="M136">
            <v>101633122000</v>
          </cell>
          <cell r="N136">
            <v>229617790336</v>
          </cell>
          <cell r="O136">
            <v>0</v>
          </cell>
          <cell r="P136">
            <v>0</v>
          </cell>
          <cell r="Q136">
            <v>29420278336</v>
          </cell>
          <cell r="R136">
            <v>60711278000</v>
          </cell>
          <cell r="S136">
            <v>139486234000</v>
          </cell>
          <cell r="T136">
            <v>939821088446.27002</v>
          </cell>
          <cell r="U136">
            <v>575191815926.27002</v>
          </cell>
          <cell r="V136">
            <v>377434099399</v>
          </cell>
          <cell r="W136">
            <v>0</v>
          </cell>
          <cell r="X136">
            <v>0</v>
          </cell>
          <cell r="Y136">
            <v>2210000000</v>
          </cell>
          <cell r="Z136">
            <v>200000000</v>
          </cell>
          <cell r="AA136">
            <v>0</v>
          </cell>
          <cell r="AB136">
            <v>194847716527.26999</v>
          </cell>
          <cell r="AC136">
            <v>500000000</v>
          </cell>
          <cell r="AD136">
            <v>364629272520</v>
          </cell>
          <cell r="AE136">
            <v>9353790000</v>
          </cell>
          <cell r="AF136">
            <v>198372050320</v>
          </cell>
          <cell r="AG136">
            <v>156903432200</v>
          </cell>
          <cell r="AH136">
            <v>46121046110.269997</v>
          </cell>
          <cell r="AI136">
            <v>46121046110.269997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</row>
        <row r="137">
          <cell r="A137" t="str">
            <v>Kota Bengkulu</v>
          </cell>
          <cell r="B137" t="str">
            <v>9 Tahun 2017</v>
          </cell>
          <cell r="C137">
            <v>42786</v>
          </cell>
          <cell r="D137">
            <v>1173222671692.75</v>
          </cell>
          <cell r="E137">
            <v>174405000000</v>
          </cell>
          <cell r="F137">
            <v>73396000000</v>
          </cell>
          <cell r="G137">
            <v>20114000000</v>
          </cell>
          <cell r="H137">
            <v>3900000000</v>
          </cell>
          <cell r="I137">
            <v>76995000000</v>
          </cell>
          <cell r="J137">
            <v>801315877000</v>
          </cell>
          <cell r="K137">
            <v>35022410000</v>
          </cell>
          <cell r="L137">
            <v>683389297000</v>
          </cell>
          <cell r="M137">
            <v>82904170000</v>
          </cell>
          <cell r="N137">
            <v>197501794692.75</v>
          </cell>
          <cell r="O137">
            <v>0</v>
          </cell>
          <cell r="P137">
            <v>0</v>
          </cell>
          <cell r="Q137">
            <v>54860052692.75</v>
          </cell>
          <cell r="R137">
            <v>132641742000</v>
          </cell>
          <cell r="S137">
            <v>10000000000</v>
          </cell>
          <cell r="T137">
            <v>1173222671692.75</v>
          </cell>
          <cell r="U137">
            <v>512520406250.75</v>
          </cell>
          <cell r="V137">
            <v>496991045567.75</v>
          </cell>
          <cell r="W137">
            <v>0</v>
          </cell>
          <cell r="X137">
            <v>0</v>
          </cell>
          <cell r="Y137">
            <v>13299360683</v>
          </cell>
          <cell r="Z137">
            <v>0</v>
          </cell>
          <cell r="AA137">
            <v>30000000</v>
          </cell>
          <cell r="AB137">
            <v>1200000000</v>
          </cell>
          <cell r="AC137">
            <v>1000000000</v>
          </cell>
          <cell r="AD137">
            <v>660702265442</v>
          </cell>
          <cell r="AE137">
            <v>61358238180</v>
          </cell>
          <cell r="AF137">
            <v>237747851362</v>
          </cell>
          <cell r="AG137">
            <v>361596175900</v>
          </cell>
          <cell r="AH137">
            <v>10000000000</v>
          </cell>
          <cell r="AI137">
            <v>10000000000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10000000000</v>
          </cell>
          <cell r="AP137">
            <v>0</v>
          </cell>
          <cell r="AQ137">
            <v>9000000000</v>
          </cell>
          <cell r="AR137">
            <v>1000000000</v>
          </cell>
          <cell r="AS137">
            <v>0</v>
          </cell>
        </row>
        <row r="138">
          <cell r="A138" t="str">
            <v>Total Se-Prov. Sumatera Selatan</v>
          </cell>
          <cell r="B138" t="str">
            <v>-</v>
          </cell>
          <cell r="C138">
            <v>2</v>
          </cell>
          <cell r="D138">
            <v>8144228370995.0498</v>
          </cell>
          <cell r="E138">
            <v>1231680973107.6899</v>
          </cell>
          <cell r="F138">
            <v>700391992903</v>
          </cell>
          <cell r="G138">
            <v>128002994648.8</v>
          </cell>
          <cell r="H138">
            <v>58550000000</v>
          </cell>
          <cell r="I138">
            <v>344735985555.89001</v>
          </cell>
          <cell r="J138">
            <v>5482855579937.25</v>
          </cell>
          <cell r="K138">
            <v>1149217950403.25</v>
          </cell>
          <cell r="L138">
            <v>3569504081534</v>
          </cell>
          <cell r="M138">
            <v>764133548000</v>
          </cell>
          <cell r="N138">
            <v>1429691817950.1101</v>
          </cell>
          <cell r="O138">
            <v>25500000000</v>
          </cell>
          <cell r="P138">
            <v>0</v>
          </cell>
          <cell r="Q138">
            <v>460937203011.5</v>
          </cell>
          <cell r="R138">
            <v>339770793000</v>
          </cell>
          <cell r="S138">
            <v>603483821938.60999</v>
          </cell>
          <cell r="T138">
            <v>8234604746028.4902</v>
          </cell>
          <cell r="U138">
            <v>4182066137387.1499</v>
          </cell>
          <cell r="V138">
            <v>3248718027011.1499</v>
          </cell>
          <cell r="W138">
            <v>4112500000</v>
          </cell>
          <cell r="X138">
            <v>16200000000</v>
          </cell>
          <cell r="Y138">
            <v>116871352133</v>
          </cell>
          <cell r="Z138">
            <v>3430000000</v>
          </cell>
          <cell r="AA138">
            <v>4415540000</v>
          </cell>
          <cell r="AB138">
            <v>779568718243</v>
          </cell>
          <cell r="AC138">
            <v>8750000000</v>
          </cell>
          <cell r="AD138">
            <v>4052538608641.3398</v>
          </cell>
          <cell r="AE138">
            <v>145993278632.44</v>
          </cell>
          <cell r="AF138">
            <v>1971699501131.8601</v>
          </cell>
          <cell r="AG138">
            <v>1934845828877.04</v>
          </cell>
          <cell r="AH138">
            <v>167417158488.51999</v>
          </cell>
          <cell r="AI138">
            <v>92861989625.410004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74555168863.110001</v>
          </cell>
          <cell r="AO138">
            <v>77040783455.080002</v>
          </cell>
          <cell r="AP138">
            <v>0</v>
          </cell>
          <cell r="AQ138">
            <v>19544500000</v>
          </cell>
          <cell r="AR138">
            <v>57496283455.080002</v>
          </cell>
          <cell r="AS138">
            <v>0</v>
          </cell>
        </row>
        <row r="139">
          <cell r="A139" t="str">
            <v>Prov. Sumatera Selatan</v>
          </cell>
          <cell r="B139" t="str">
            <v>-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</row>
        <row r="140">
          <cell r="A140" t="str">
            <v>Total Kab/Kota Se-Prov. Sumatera Selatan</v>
          </cell>
          <cell r="B140" t="str">
            <v>-</v>
          </cell>
          <cell r="C140">
            <v>2</v>
          </cell>
          <cell r="D140">
            <v>8144228370995.0498</v>
          </cell>
          <cell r="E140">
            <v>1231680973107.6899</v>
          </cell>
          <cell r="F140">
            <v>700391992903</v>
          </cell>
          <cell r="G140">
            <v>128002994648.8</v>
          </cell>
          <cell r="H140">
            <v>58550000000</v>
          </cell>
          <cell r="I140">
            <v>344735985555.89001</v>
          </cell>
          <cell r="J140">
            <v>5482855579937.25</v>
          </cell>
          <cell r="K140">
            <v>1149217950403.25</v>
          </cell>
          <cell r="L140">
            <v>3569504081534</v>
          </cell>
          <cell r="M140">
            <v>764133548000</v>
          </cell>
          <cell r="N140">
            <v>1429691817950.1101</v>
          </cell>
          <cell r="O140">
            <v>25500000000</v>
          </cell>
          <cell r="P140">
            <v>0</v>
          </cell>
          <cell r="Q140">
            <v>460937203011.5</v>
          </cell>
          <cell r="R140">
            <v>339770793000</v>
          </cell>
          <cell r="S140">
            <v>603483821938.60999</v>
          </cell>
          <cell r="T140">
            <v>8234604746028.4902</v>
          </cell>
          <cell r="U140">
            <v>4182066137387.1499</v>
          </cell>
          <cell r="V140">
            <v>3248718027011.1499</v>
          </cell>
          <cell r="W140">
            <v>4112500000</v>
          </cell>
          <cell r="X140">
            <v>16200000000</v>
          </cell>
          <cell r="Y140">
            <v>116871352133</v>
          </cell>
          <cell r="Z140">
            <v>3430000000</v>
          </cell>
          <cell r="AA140">
            <v>4415540000</v>
          </cell>
          <cell r="AB140">
            <v>779568718243</v>
          </cell>
          <cell r="AC140">
            <v>8750000000</v>
          </cell>
          <cell r="AD140">
            <v>4052538608641.3398</v>
          </cell>
          <cell r="AE140">
            <v>145993278632.44</v>
          </cell>
          <cell r="AF140">
            <v>1971699501131.8601</v>
          </cell>
          <cell r="AG140">
            <v>1934845828877.04</v>
          </cell>
          <cell r="AH140">
            <v>167417158488.51999</v>
          </cell>
          <cell r="AI140">
            <v>92861989625.410004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74555168863.110001</v>
          </cell>
          <cell r="AO140">
            <v>77040783455.080002</v>
          </cell>
          <cell r="AP140">
            <v>0</v>
          </cell>
          <cell r="AQ140">
            <v>19544500000</v>
          </cell>
          <cell r="AR140">
            <v>57496283455.080002</v>
          </cell>
          <cell r="AS140">
            <v>0</v>
          </cell>
        </row>
        <row r="141">
          <cell r="A141" t="str">
            <v>Kab. Banyuasin</v>
          </cell>
          <cell r="B141" t="str">
            <v>-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</row>
        <row r="142">
          <cell r="A142" t="str">
            <v>Kab. Empat Lawang</v>
          </cell>
          <cell r="B142" t="str">
            <v>-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</row>
        <row r="143">
          <cell r="A143" t="str">
            <v>Kab. Lahat</v>
          </cell>
          <cell r="B143" t="str">
            <v>74 Tahun 2016</v>
          </cell>
          <cell r="C143">
            <v>42732</v>
          </cell>
          <cell r="D143">
            <v>1741608039337.8899</v>
          </cell>
          <cell r="E143">
            <v>134434440737.89</v>
          </cell>
          <cell r="F143">
            <v>37555400740</v>
          </cell>
          <cell r="G143">
            <v>6600000000</v>
          </cell>
          <cell r="H143">
            <v>6000000000</v>
          </cell>
          <cell r="I143">
            <v>84279039997.889999</v>
          </cell>
          <cell r="J143">
            <v>1309600601000</v>
          </cell>
          <cell r="K143">
            <v>395170741000</v>
          </cell>
          <cell r="L143">
            <v>703887513000</v>
          </cell>
          <cell r="M143">
            <v>210542347000</v>
          </cell>
          <cell r="N143">
            <v>297572997600</v>
          </cell>
          <cell r="O143">
            <v>0</v>
          </cell>
          <cell r="P143">
            <v>0</v>
          </cell>
          <cell r="Q143">
            <v>9460539600</v>
          </cell>
          <cell r="R143">
            <v>7500000000</v>
          </cell>
          <cell r="S143">
            <v>280612458000</v>
          </cell>
          <cell r="T143">
            <v>1836163208201</v>
          </cell>
          <cell r="U143">
            <v>1078278048888</v>
          </cell>
          <cell r="V143">
            <v>664030321096</v>
          </cell>
          <cell r="W143">
            <v>0</v>
          </cell>
          <cell r="X143">
            <v>0</v>
          </cell>
          <cell r="Y143">
            <v>20835839825</v>
          </cell>
          <cell r="Z143">
            <v>1000000000</v>
          </cell>
          <cell r="AA143">
            <v>4415540000</v>
          </cell>
          <cell r="AB143">
            <v>386746347967</v>
          </cell>
          <cell r="AC143">
            <v>1250000000</v>
          </cell>
          <cell r="AD143">
            <v>757885159313</v>
          </cell>
          <cell r="AE143">
            <v>9644123000</v>
          </cell>
          <cell r="AF143">
            <v>356727692920</v>
          </cell>
          <cell r="AG143">
            <v>391513343393</v>
          </cell>
          <cell r="AH143">
            <v>99555168863.110001</v>
          </cell>
          <cell r="AI143">
            <v>25000000000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74555168863.110001</v>
          </cell>
          <cell r="AO143">
            <v>5000000000</v>
          </cell>
          <cell r="AP143">
            <v>0</v>
          </cell>
          <cell r="AQ143">
            <v>5000000000</v>
          </cell>
          <cell r="AR143">
            <v>0</v>
          </cell>
          <cell r="AS143">
            <v>0</v>
          </cell>
        </row>
        <row r="144">
          <cell r="A144" t="str">
            <v>Kab. Muara Enim</v>
          </cell>
          <cell r="B144" t="str">
            <v>-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</row>
        <row r="145">
          <cell r="A145" t="str">
            <v>Kab. Musi Banyu Asin</v>
          </cell>
          <cell r="B145" t="str">
            <v>-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</row>
        <row r="146">
          <cell r="A146" t="str">
            <v>Kab. Musi Rawas</v>
          </cell>
          <cell r="B146" t="str">
            <v>-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</row>
        <row r="147">
          <cell r="A147" t="str">
            <v>Kab. Musi Rawas Utara</v>
          </cell>
          <cell r="B147" t="str">
            <v>68 Tahun 2016</v>
          </cell>
          <cell r="C147">
            <v>42731</v>
          </cell>
          <cell r="D147">
            <v>778743609836.58997</v>
          </cell>
          <cell r="E147">
            <v>34120458091</v>
          </cell>
          <cell r="F147">
            <v>11457658091</v>
          </cell>
          <cell r="G147">
            <v>937300000</v>
          </cell>
          <cell r="H147">
            <v>0</v>
          </cell>
          <cell r="I147">
            <v>21725500000</v>
          </cell>
          <cell r="J147">
            <v>627466058479.25</v>
          </cell>
          <cell r="K147">
            <v>157788412945.25</v>
          </cell>
          <cell r="L147">
            <v>395255759534</v>
          </cell>
          <cell r="M147">
            <v>74421886000</v>
          </cell>
          <cell r="N147">
            <v>117157093266.34</v>
          </cell>
          <cell r="O147">
            <v>0</v>
          </cell>
          <cell r="P147">
            <v>0</v>
          </cell>
          <cell r="Q147">
            <v>23245085327.73</v>
          </cell>
          <cell r="R147">
            <v>21615378000</v>
          </cell>
          <cell r="S147">
            <v>72296629938.610001</v>
          </cell>
          <cell r="T147">
            <v>797211971367</v>
          </cell>
          <cell r="U147">
            <v>258226675251</v>
          </cell>
          <cell r="V147">
            <v>161683465251</v>
          </cell>
          <cell r="W147">
            <v>0</v>
          </cell>
          <cell r="X147">
            <v>0</v>
          </cell>
          <cell r="Y147">
            <v>10248196208</v>
          </cell>
          <cell r="Z147">
            <v>300000000</v>
          </cell>
          <cell r="AA147">
            <v>0</v>
          </cell>
          <cell r="AB147">
            <v>85295013792</v>
          </cell>
          <cell r="AC147">
            <v>700000000</v>
          </cell>
          <cell r="AD147">
            <v>538985296116</v>
          </cell>
          <cell r="AE147">
            <v>15863232939</v>
          </cell>
          <cell r="AF147">
            <v>234143646058</v>
          </cell>
          <cell r="AG147">
            <v>288978417119</v>
          </cell>
          <cell r="AH147">
            <v>18468361530.41</v>
          </cell>
          <cell r="AI147">
            <v>18468361530.41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</row>
        <row r="148">
          <cell r="A148" t="str">
            <v>Kab. Ogan Ilir</v>
          </cell>
          <cell r="B148" t="str">
            <v>-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</row>
        <row r="149">
          <cell r="A149" t="str">
            <v>Kab. OKI</v>
          </cell>
          <cell r="B149" t="str">
            <v>-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</row>
        <row r="150">
          <cell r="A150" t="str">
            <v>Kab. OKU</v>
          </cell>
          <cell r="B150" t="str">
            <v>-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</row>
        <row r="151">
          <cell r="A151" t="str">
            <v>Kab. OKU Selatan</v>
          </cell>
          <cell r="B151" t="str">
            <v>-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</row>
        <row r="152">
          <cell r="A152" t="str">
            <v>Kab. OKU Timur</v>
          </cell>
          <cell r="B152" t="str">
            <v>39 Tahun 2016</v>
          </cell>
          <cell r="C152">
            <v>42734</v>
          </cell>
          <cell r="D152">
            <v>1572522225041</v>
          </cell>
          <cell r="E152">
            <v>64785580600</v>
          </cell>
          <cell r="F152">
            <v>19021390000</v>
          </cell>
          <cell r="G152">
            <v>8264190600</v>
          </cell>
          <cell r="H152">
            <v>1250000000</v>
          </cell>
          <cell r="I152">
            <v>36250000000</v>
          </cell>
          <cell r="J152">
            <v>1159376443264</v>
          </cell>
          <cell r="K152">
            <v>153136649264</v>
          </cell>
          <cell r="L152">
            <v>762354117000</v>
          </cell>
          <cell r="M152">
            <v>243885677000</v>
          </cell>
          <cell r="N152">
            <v>348360201177</v>
          </cell>
          <cell r="O152">
            <v>0</v>
          </cell>
          <cell r="P152">
            <v>0</v>
          </cell>
          <cell r="Q152">
            <v>103124546177</v>
          </cell>
          <cell r="R152">
            <v>7500000000</v>
          </cell>
          <cell r="S152">
            <v>237735655000</v>
          </cell>
          <cell r="T152">
            <v>1572819447621</v>
          </cell>
          <cell r="U152">
            <v>928401761312</v>
          </cell>
          <cell r="V152">
            <v>611081216312</v>
          </cell>
          <cell r="W152">
            <v>0</v>
          </cell>
          <cell r="X152">
            <v>1200000000</v>
          </cell>
          <cell r="Y152">
            <v>23762610000</v>
          </cell>
          <cell r="Z152">
            <v>980000000</v>
          </cell>
          <cell r="AA152">
            <v>0</v>
          </cell>
          <cell r="AB152">
            <v>290377935000</v>
          </cell>
          <cell r="AC152">
            <v>1000000000</v>
          </cell>
          <cell r="AD152">
            <v>644417686309</v>
          </cell>
          <cell r="AE152">
            <v>10983467000</v>
          </cell>
          <cell r="AF152">
            <v>312351544561</v>
          </cell>
          <cell r="AG152">
            <v>321082674748</v>
          </cell>
          <cell r="AH152">
            <v>2841722580</v>
          </cell>
          <cell r="AI152">
            <v>2841722580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2544500000</v>
          </cell>
          <cell r="AP152">
            <v>0</v>
          </cell>
          <cell r="AQ152">
            <v>2544500000</v>
          </cell>
          <cell r="AR152">
            <v>0</v>
          </cell>
          <cell r="AS152">
            <v>0</v>
          </cell>
        </row>
        <row r="153">
          <cell r="A153" t="str">
            <v>Kab. Penukal Abab Lematang Ilir</v>
          </cell>
          <cell r="B153" t="str">
            <v>-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</row>
        <row r="154">
          <cell r="A154" t="str">
            <v>Kota Lubuk Linggau</v>
          </cell>
          <cell r="B154" t="str">
            <v>-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</row>
        <row r="155">
          <cell r="A155" t="str">
            <v>Kota Pagar Alam</v>
          </cell>
          <cell r="B155" t="str">
            <v>-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</row>
        <row r="156">
          <cell r="A156" t="str">
            <v>Kota Palembang</v>
          </cell>
          <cell r="B156" t="str">
            <v xml:space="preserve">83 </v>
          </cell>
          <cell r="C156">
            <v>42734</v>
          </cell>
          <cell r="D156">
            <v>3153800882945.5698</v>
          </cell>
          <cell r="E156">
            <v>894010465678.80005</v>
          </cell>
          <cell r="F156">
            <v>602012516072</v>
          </cell>
          <cell r="G156">
            <v>101207504048.8</v>
          </cell>
          <cell r="H156">
            <v>49300000000</v>
          </cell>
          <cell r="I156">
            <v>141490445558</v>
          </cell>
          <cell r="J156">
            <v>1692009894000</v>
          </cell>
          <cell r="K156">
            <v>223831499000</v>
          </cell>
          <cell r="L156">
            <v>1292124896000</v>
          </cell>
          <cell r="M156">
            <v>176053499000</v>
          </cell>
          <cell r="N156">
            <v>567780523266.77002</v>
          </cell>
          <cell r="O156">
            <v>25500000000</v>
          </cell>
          <cell r="P156">
            <v>0</v>
          </cell>
          <cell r="Q156">
            <v>281470899266.77002</v>
          </cell>
          <cell r="R156">
            <v>260809624000</v>
          </cell>
          <cell r="S156">
            <v>0</v>
          </cell>
          <cell r="T156">
            <v>3111304599490.4902</v>
          </cell>
          <cell r="U156">
            <v>1521777461467.1499</v>
          </cell>
          <cell r="V156">
            <v>1453199247967.1499</v>
          </cell>
          <cell r="W156">
            <v>4112500000</v>
          </cell>
          <cell r="X156">
            <v>15000000000</v>
          </cell>
          <cell r="Y156">
            <v>44265713500</v>
          </cell>
          <cell r="Z156">
            <v>1000000000</v>
          </cell>
          <cell r="AA156">
            <v>0</v>
          </cell>
          <cell r="AB156">
            <v>1200000000</v>
          </cell>
          <cell r="AC156">
            <v>3000000000</v>
          </cell>
          <cell r="AD156">
            <v>1589527138023.3401</v>
          </cell>
          <cell r="AE156">
            <v>90517053493.440002</v>
          </cell>
          <cell r="AF156">
            <v>767454276941.85999</v>
          </cell>
          <cell r="AG156">
            <v>731555807588.04004</v>
          </cell>
          <cell r="AH156">
            <v>17000000000</v>
          </cell>
          <cell r="AI156">
            <v>17000000000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59496283455.080002</v>
          </cell>
          <cell r="AP156">
            <v>0</v>
          </cell>
          <cell r="AQ156">
            <v>6000000000</v>
          </cell>
          <cell r="AR156">
            <v>53496283455.080002</v>
          </cell>
          <cell r="AS156">
            <v>0</v>
          </cell>
        </row>
        <row r="157">
          <cell r="A157" t="str">
            <v>Kota Prabumulih</v>
          </cell>
          <cell r="B157" t="str">
            <v>48 Tahun 2016</v>
          </cell>
          <cell r="C157">
            <v>42734</v>
          </cell>
          <cell r="D157">
            <v>897553613834</v>
          </cell>
          <cell r="E157">
            <v>104330028000</v>
          </cell>
          <cell r="F157">
            <v>30345028000</v>
          </cell>
          <cell r="G157">
            <v>10994000000</v>
          </cell>
          <cell r="H157">
            <v>2000000000</v>
          </cell>
          <cell r="I157">
            <v>60991000000</v>
          </cell>
          <cell r="J157">
            <v>694402583194</v>
          </cell>
          <cell r="K157">
            <v>219290648194</v>
          </cell>
          <cell r="L157">
            <v>415881796000</v>
          </cell>
          <cell r="M157">
            <v>59230139000</v>
          </cell>
          <cell r="N157">
            <v>98821002640</v>
          </cell>
          <cell r="O157">
            <v>0</v>
          </cell>
          <cell r="P157">
            <v>0</v>
          </cell>
          <cell r="Q157">
            <v>43636132640</v>
          </cell>
          <cell r="R157">
            <v>42345791000</v>
          </cell>
          <cell r="S157">
            <v>12839079000</v>
          </cell>
          <cell r="T157">
            <v>917105519349</v>
          </cell>
          <cell r="U157">
            <v>395382190469</v>
          </cell>
          <cell r="V157">
            <v>358723776385</v>
          </cell>
          <cell r="W157">
            <v>0</v>
          </cell>
          <cell r="X157">
            <v>0</v>
          </cell>
          <cell r="Y157">
            <v>17758992600</v>
          </cell>
          <cell r="Z157">
            <v>150000000</v>
          </cell>
          <cell r="AA157">
            <v>0</v>
          </cell>
          <cell r="AB157">
            <v>15949421484</v>
          </cell>
          <cell r="AC157">
            <v>2800000000</v>
          </cell>
          <cell r="AD157">
            <v>521723328880</v>
          </cell>
          <cell r="AE157">
            <v>18985402200</v>
          </cell>
          <cell r="AF157">
            <v>301022340651</v>
          </cell>
          <cell r="AG157">
            <v>201715586029</v>
          </cell>
          <cell r="AH157">
            <v>29551905515</v>
          </cell>
          <cell r="AI157">
            <v>29551905515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10000000000</v>
          </cell>
          <cell r="AP157">
            <v>0</v>
          </cell>
          <cell r="AQ157">
            <v>6000000000</v>
          </cell>
          <cell r="AR157">
            <v>4000000000</v>
          </cell>
          <cell r="AS157">
            <v>0</v>
          </cell>
        </row>
        <row r="158">
          <cell r="A158" t="str">
            <v>Total Se-Prov. Bangka Belitung</v>
          </cell>
          <cell r="B158" t="str">
            <v>-</v>
          </cell>
          <cell r="C158">
            <v>2</v>
          </cell>
          <cell r="D158">
            <v>7805559156816.1602</v>
          </cell>
          <cell r="E158">
            <v>1300053930195.1599</v>
          </cell>
          <cell r="F158">
            <v>811870380240.56995</v>
          </cell>
          <cell r="G158">
            <v>64310493864.870003</v>
          </cell>
          <cell r="H158">
            <v>37694736900</v>
          </cell>
          <cell r="I158">
            <v>386178319189.71997</v>
          </cell>
          <cell r="J158">
            <v>5439528253437</v>
          </cell>
          <cell r="K158">
            <v>541761667867</v>
          </cell>
          <cell r="L158">
            <v>3832870089570</v>
          </cell>
          <cell r="M158">
            <v>1064896496000</v>
          </cell>
          <cell r="N158">
            <v>1065976973184</v>
          </cell>
          <cell r="O158">
            <v>3943074298</v>
          </cell>
          <cell r="P158">
            <v>0</v>
          </cell>
          <cell r="Q158">
            <v>275028060747</v>
          </cell>
          <cell r="R158">
            <v>176039122000</v>
          </cell>
          <cell r="S158">
            <v>610966716139</v>
          </cell>
          <cell r="T158">
            <v>8357659465943.1201</v>
          </cell>
          <cell r="U158">
            <v>4166781898032.1201</v>
          </cell>
          <cell r="V158">
            <v>2750545853909.46</v>
          </cell>
          <cell r="W158">
            <v>0</v>
          </cell>
          <cell r="X158">
            <v>550000000</v>
          </cell>
          <cell r="Y158">
            <v>416189896000</v>
          </cell>
          <cell r="Z158">
            <v>7308579500</v>
          </cell>
          <cell r="AA158">
            <v>356761087612.65997</v>
          </cell>
          <cell r="AB158">
            <v>620829438010</v>
          </cell>
          <cell r="AC158">
            <v>14597043000</v>
          </cell>
          <cell r="AD158">
            <v>4190877567911</v>
          </cell>
          <cell r="AE158">
            <v>618917065211</v>
          </cell>
          <cell r="AF158">
            <v>1794018542388</v>
          </cell>
          <cell r="AG158">
            <v>1777941960312</v>
          </cell>
          <cell r="AH158">
            <v>571100309126.94995</v>
          </cell>
          <cell r="AI158">
            <v>566289309126.94995</v>
          </cell>
          <cell r="AJ158">
            <v>0</v>
          </cell>
          <cell r="AK158">
            <v>0</v>
          </cell>
          <cell r="AL158">
            <v>0</v>
          </cell>
          <cell r="AM158">
            <v>4811000000</v>
          </cell>
          <cell r="AN158">
            <v>0</v>
          </cell>
          <cell r="AO158">
            <v>19000000000</v>
          </cell>
          <cell r="AP158">
            <v>0</v>
          </cell>
          <cell r="AQ158">
            <v>17500000000</v>
          </cell>
          <cell r="AR158">
            <v>0</v>
          </cell>
          <cell r="AS158">
            <v>1500000000</v>
          </cell>
        </row>
        <row r="159">
          <cell r="A159" t="str">
            <v>Prov. Bangka Belitung</v>
          </cell>
          <cell r="B159" t="str">
            <v>19 Tahun 2016</v>
          </cell>
          <cell r="C159">
            <v>42723</v>
          </cell>
          <cell r="D159">
            <v>2355579069316.1602</v>
          </cell>
          <cell r="E159">
            <v>678913155746.16003</v>
          </cell>
          <cell r="F159">
            <v>557198594109.56995</v>
          </cell>
          <cell r="G159">
            <v>15448205014.870001</v>
          </cell>
          <cell r="H159">
            <v>8500000000</v>
          </cell>
          <cell r="I159">
            <v>97766356621.720001</v>
          </cell>
          <cell r="J159">
            <v>1666665913570</v>
          </cell>
          <cell r="K159">
            <v>175828126000</v>
          </cell>
          <cell r="L159">
            <v>1035119230570</v>
          </cell>
          <cell r="M159">
            <v>455718557000</v>
          </cell>
          <cell r="N159">
            <v>10000000000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10000000000</v>
          </cell>
          <cell r="T159">
            <v>2666123454944.1201</v>
          </cell>
          <cell r="U159">
            <v>1489821437602.1201</v>
          </cell>
          <cell r="V159">
            <v>710654094090.45996</v>
          </cell>
          <cell r="W159">
            <v>0</v>
          </cell>
          <cell r="X159">
            <v>0</v>
          </cell>
          <cell r="Y159">
            <v>311439900000</v>
          </cell>
          <cell r="Z159">
            <v>943000000</v>
          </cell>
          <cell r="AA159">
            <v>344731977987.65997</v>
          </cell>
          <cell r="AB159">
            <v>116755422524</v>
          </cell>
          <cell r="AC159">
            <v>5297043000</v>
          </cell>
          <cell r="AD159">
            <v>1176302017342</v>
          </cell>
          <cell r="AE159">
            <v>148234645800</v>
          </cell>
          <cell r="AF159">
            <v>579449189781</v>
          </cell>
          <cell r="AG159">
            <v>448618181761</v>
          </cell>
          <cell r="AH159">
            <v>315544385627.95001</v>
          </cell>
          <cell r="AI159">
            <v>315544385627.95001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5000000000</v>
          </cell>
          <cell r="AP159">
            <v>0</v>
          </cell>
          <cell r="AQ159">
            <v>5000000000</v>
          </cell>
          <cell r="AR159">
            <v>0</v>
          </cell>
          <cell r="AS159">
            <v>0</v>
          </cell>
        </row>
        <row r="160">
          <cell r="A160" t="str">
            <v>Total Kab/Kota Se-Prov. Bangka Belitung</v>
          </cell>
          <cell r="B160" t="str">
            <v>-</v>
          </cell>
          <cell r="C160">
            <v>2</v>
          </cell>
          <cell r="D160">
            <v>5449980087500</v>
          </cell>
          <cell r="E160">
            <v>621140774449</v>
          </cell>
          <cell r="F160">
            <v>254671786131</v>
          </cell>
          <cell r="G160">
            <v>48862288850</v>
          </cell>
          <cell r="H160">
            <v>29194736900</v>
          </cell>
          <cell r="I160">
            <v>288411962568</v>
          </cell>
          <cell r="J160">
            <v>3772862339867</v>
          </cell>
          <cell r="K160">
            <v>365933541867</v>
          </cell>
          <cell r="L160">
            <v>2797750859000</v>
          </cell>
          <cell r="M160">
            <v>609177939000</v>
          </cell>
          <cell r="N160">
            <v>1055976973184</v>
          </cell>
          <cell r="O160">
            <v>3943074298</v>
          </cell>
          <cell r="P160">
            <v>0</v>
          </cell>
          <cell r="Q160">
            <v>275028060747</v>
          </cell>
          <cell r="R160">
            <v>176039122000</v>
          </cell>
          <cell r="S160">
            <v>600966716139</v>
          </cell>
          <cell r="T160">
            <v>5691536010999</v>
          </cell>
          <cell r="U160">
            <v>2676960460430</v>
          </cell>
          <cell r="V160">
            <v>2039891759819</v>
          </cell>
          <cell r="W160">
            <v>0</v>
          </cell>
          <cell r="X160">
            <v>550000000</v>
          </cell>
          <cell r="Y160">
            <v>104749996000</v>
          </cell>
          <cell r="Z160">
            <v>6365579500</v>
          </cell>
          <cell r="AA160">
            <v>12029109625</v>
          </cell>
          <cell r="AB160">
            <v>504074015486</v>
          </cell>
          <cell r="AC160">
            <v>9300000000</v>
          </cell>
          <cell r="AD160">
            <v>3014575550569</v>
          </cell>
          <cell r="AE160">
            <v>470682419411</v>
          </cell>
          <cell r="AF160">
            <v>1214569352607</v>
          </cell>
          <cell r="AG160">
            <v>1329323778551</v>
          </cell>
          <cell r="AH160">
            <v>255555923499</v>
          </cell>
          <cell r="AI160">
            <v>250744923499</v>
          </cell>
          <cell r="AJ160">
            <v>0</v>
          </cell>
          <cell r="AK160">
            <v>0</v>
          </cell>
          <cell r="AL160">
            <v>0</v>
          </cell>
          <cell r="AM160">
            <v>4811000000</v>
          </cell>
          <cell r="AN160">
            <v>0</v>
          </cell>
          <cell r="AO160">
            <v>14000000000</v>
          </cell>
          <cell r="AP160">
            <v>0</v>
          </cell>
          <cell r="AQ160">
            <v>12500000000</v>
          </cell>
          <cell r="AR160">
            <v>0</v>
          </cell>
          <cell r="AS160">
            <v>1500000000</v>
          </cell>
        </row>
        <row r="161">
          <cell r="A161" t="str">
            <v>Kab. Bangka</v>
          </cell>
          <cell r="B161" t="str">
            <v>77 Tahun 2016</v>
          </cell>
          <cell r="C161">
            <v>42732</v>
          </cell>
          <cell r="D161">
            <v>1064013219750</v>
          </cell>
          <cell r="E161">
            <v>125810434750</v>
          </cell>
          <cell r="F161">
            <v>38130001000</v>
          </cell>
          <cell r="G161">
            <v>7442005500</v>
          </cell>
          <cell r="H161">
            <v>5076651000</v>
          </cell>
          <cell r="I161">
            <v>75161777250</v>
          </cell>
          <cell r="J161">
            <v>733019286000</v>
          </cell>
          <cell r="K161">
            <v>67825634000</v>
          </cell>
          <cell r="L161">
            <v>535973885000</v>
          </cell>
          <cell r="M161">
            <v>129219767000</v>
          </cell>
          <cell r="N161">
            <v>205183499000</v>
          </cell>
          <cell r="O161">
            <v>0</v>
          </cell>
          <cell r="P161">
            <v>0</v>
          </cell>
          <cell r="Q161">
            <v>53315954000</v>
          </cell>
          <cell r="R161">
            <v>99912202000</v>
          </cell>
          <cell r="S161">
            <v>51955343000</v>
          </cell>
          <cell r="T161">
            <v>1126620715975</v>
          </cell>
          <cell r="U161">
            <v>600905440050</v>
          </cell>
          <cell r="V161">
            <v>445213712250</v>
          </cell>
          <cell r="W161">
            <v>0</v>
          </cell>
          <cell r="X161">
            <v>350000000</v>
          </cell>
          <cell r="Y161">
            <v>33714854000</v>
          </cell>
          <cell r="Z161">
            <v>1727500000</v>
          </cell>
          <cell r="AA161">
            <v>4764078800</v>
          </cell>
          <cell r="AB161">
            <v>113135295000</v>
          </cell>
          <cell r="AC161">
            <v>2000000000</v>
          </cell>
          <cell r="AD161">
            <v>525715275925</v>
          </cell>
          <cell r="AE161">
            <v>83971339750</v>
          </cell>
          <cell r="AF161">
            <v>225875164603</v>
          </cell>
          <cell r="AG161">
            <v>215868771572</v>
          </cell>
          <cell r="AH161">
            <v>62607496225</v>
          </cell>
          <cell r="AI161">
            <v>62607496225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</row>
        <row r="162">
          <cell r="A162" t="str">
            <v>Kab. Bangka Barat</v>
          </cell>
          <cell r="B162" t="str">
            <v>82 Tahun 2016</v>
          </cell>
          <cell r="C162">
            <v>42726</v>
          </cell>
          <cell r="D162">
            <v>906913993052</v>
          </cell>
          <cell r="E162">
            <v>62538388052</v>
          </cell>
          <cell r="F162">
            <v>16000000000</v>
          </cell>
          <cell r="G162">
            <v>6200000000</v>
          </cell>
          <cell r="H162">
            <v>4000000000</v>
          </cell>
          <cell r="I162">
            <v>36338388052</v>
          </cell>
          <cell r="J162">
            <v>704535059000</v>
          </cell>
          <cell r="K162">
            <v>111947740000</v>
          </cell>
          <cell r="L162">
            <v>455000000000</v>
          </cell>
          <cell r="M162">
            <v>137587319000</v>
          </cell>
          <cell r="N162">
            <v>139840546000</v>
          </cell>
          <cell r="O162">
            <v>1000000000</v>
          </cell>
          <cell r="P162">
            <v>0</v>
          </cell>
          <cell r="Q162">
            <v>40000000000</v>
          </cell>
          <cell r="R162">
            <v>0</v>
          </cell>
          <cell r="S162">
            <v>98840546000</v>
          </cell>
          <cell r="T162">
            <v>932916771886</v>
          </cell>
          <cell r="U162">
            <v>437356603975</v>
          </cell>
          <cell r="V162">
            <v>300856923139</v>
          </cell>
          <cell r="W162">
            <v>0</v>
          </cell>
          <cell r="X162">
            <v>0</v>
          </cell>
          <cell r="Y162">
            <v>17338440000</v>
          </cell>
          <cell r="Z162">
            <v>648779500</v>
          </cell>
          <cell r="AA162">
            <v>2220000000</v>
          </cell>
          <cell r="AB162">
            <v>115292461336</v>
          </cell>
          <cell r="AC162">
            <v>1000000000</v>
          </cell>
          <cell r="AD162">
            <v>495560167911</v>
          </cell>
          <cell r="AE162">
            <v>77247696100</v>
          </cell>
          <cell r="AF162">
            <v>233279624211</v>
          </cell>
          <cell r="AG162">
            <v>185032847600</v>
          </cell>
          <cell r="AH162">
            <v>32502778834</v>
          </cell>
          <cell r="AI162">
            <v>31502778834</v>
          </cell>
          <cell r="AJ162">
            <v>0</v>
          </cell>
          <cell r="AK162">
            <v>0</v>
          </cell>
          <cell r="AL162">
            <v>0</v>
          </cell>
          <cell r="AM162">
            <v>1000000000</v>
          </cell>
          <cell r="AN162">
            <v>0</v>
          </cell>
          <cell r="AO162">
            <v>6500000000</v>
          </cell>
          <cell r="AP162">
            <v>0</v>
          </cell>
          <cell r="AQ162">
            <v>6500000000</v>
          </cell>
          <cell r="AR162">
            <v>0</v>
          </cell>
          <cell r="AS162">
            <v>0</v>
          </cell>
        </row>
        <row r="163">
          <cell r="A163" t="str">
            <v>Kab. Bangka Selatan</v>
          </cell>
          <cell r="B163" t="str">
            <v>-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</row>
        <row r="164">
          <cell r="A164" t="str">
            <v>Kab. Bangka Tengah</v>
          </cell>
          <cell r="B164" t="str">
            <v>69 Tahun 2016</v>
          </cell>
          <cell r="C164">
            <v>42725</v>
          </cell>
          <cell r="D164">
            <v>788329010550</v>
          </cell>
          <cell r="E164">
            <v>95022526000</v>
          </cell>
          <cell r="F164">
            <v>44961700000</v>
          </cell>
          <cell r="G164">
            <v>6830500000</v>
          </cell>
          <cell r="H164">
            <v>6200000000</v>
          </cell>
          <cell r="I164">
            <v>37030326000</v>
          </cell>
          <cell r="J164">
            <v>586958985000</v>
          </cell>
          <cell r="K164">
            <v>48960109000</v>
          </cell>
          <cell r="L164">
            <v>436875032000</v>
          </cell>
          <cell r="M164">
            <v>101123844000</v>
          </cell>
          <cell r="N164">
            <v>106347499550</v>
          </cell>
          <cell r="O164">
            <v>0</v>
          </cell>
          <cell r="P164">
            <v>0</v>
          </cell>
          <cell r="Q164">
            <v>50082990550</v>
          </cell>
          <cell r="R164">
            <v>0</v>
          </cell>
          <cell r="S164">
            <v>56264509000</v>
          </cell>
          <cell r="T164">
            <v>868238289550</v>
          </cell>
          <cell r="U164">
            <v>418768229250</v>
          </cell>
          <cell r="V164">
            <v>295937460900</v>
          </cell>
          <cell r="W164">
            <v>0</v>
          </cell>
          <cell r="X164">
            <v>0</v>
          </cell>
          <cell r="Y164">
            <v>22465394000</v>
          </cell>
          <cell r="Z164">
            <v>3273300000</v>
          </cell>
          <cell r="AA164">
            <v>0</v>
          </cell>
          <cell r="AB164">
            <v>96092074350</v>
          </cell>
          <cell r="AC164">
            <v>1000000000</v>
          </cell>
          <cell r="AD164">
            <v>449470060300</v>
          </cell>
          <cell r="AE164">
            <v>67551360000</v>
          </cell>
          <cell r="AF164">
            <v>193310925400</v>
          </cell>
          <cell r="AG164">
            <v>188607774900</v>
          </cell>
          <cell r="AH164">
            <v>85909279000</v>
          </cell>
          <cell r="AI164">
            <v>85909279000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6000000000</v>
          </cell>
          <cell r="AP164">
            <v>0</v>
          </cell>
          <cell r="AQ164">
            <v>6000000000</v>
          </cell>
          <cell r="AR164">
            <v>0</v>
          </cell>
          <cell r="AS164">
            <v>0</v>
          </cell>
        </row>
        <row r="165">
          <cell r="A165" t="str">
            <v>Kab. Belitung</v>
          </cell>
          <cell r="B165" t="str">
            <v>89 Tahun 2016</v>
          </cell>
          <cell r="C165">
            <v>42732</v>
          </cell>
          <cell r="D165">
            <v>878216430116</v>
          </cell>
          <cell r="E165">
            <v>113178808016</v>
          </cell>
          <cell r="F165">
            <v>47478041000</v>
          </cell>
          <cell r="G165">
            <v>10016020400</v>
          </cell>
          <cell r="H165">
            <v>4000000000</v>
          </cell>
          <cell r="I165">
            <v>51684746616</v>
          </cell>
          <cell r="J165">
            <v>609086505600</v>
          </cell>
          <cell r="K165">
            <v>35268385600</v>
          </cell>
          <cell r="L165">
            <v>479789103000</v>
          </cell>
          <cell r="M165">
            <v>94029017000</v>
          </cell>
          <cell r="N165">
            <v>155951116500</v>
          </cell>
          <cell r="O165">
            <v>0</v>
          </cell>
          <cell r="P165">
            <v>0</v>
          </cell>
          <cell r="Q165">
            <v>34419784000</v>
          </cell>
          <cell r="R165">
            <v>40157940000</v>
          </cell>
          <cell r="S165">
            <v>81373392500</v>
          </cell>
          <cell r="T165">
            <v>915550248356</v>
          </cell>
          <cell r="U165">
            <v>461478618000</v>
          </cell>
          <cell r="V165">
            <v>348780557000</v>
          </cell>
          <cell r="W165">
            <v>0</v>
          </cell>
          <cell r="X165">
            <v>200000000</v>
          </cell>
          <cell r="Y165">
            <v>15059438000</v>
          </cell>
          <cell r="Z165">
            <v>200000000</v>
          </cell>
          <cell r="AA165">
            <v>0</v>
          </cell>
          <cell r="AB165">
            <v>94238623000</v>
          </cell>
          <cell r="AC165">
            <v>3000000000</v>
          </cell>
          <cell r="AD165">
            <v>454071630356</v>
          </cell>
          <cell r="AE165">
            <v>71329038619</v>
          </cell>
          <cell r="AF165">
            <v>214433781077</v>
          </cell>
          <cell r="AG165">
            <v>168308810660</v>
          </cell>
          <cell r="AH165">
            <v>37333818240</v>
          </cell>
          <cell r="AI165">
            <v>37333818240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</row>
        <row r="166">
          <cell r="A166" t="str">
            <v>Kab. Belitung Timur</v>
          </cell>
          <cell r="B166" t="str">
            <v>48 Tahun 2016</v>
          </cell>
          <cell r="C166">
            <v>42732</v>
          </cell>
          <cell r="D166">
            <v>779958501290</v>
          </cell>
          <cell r="E166">
            <v>91650648281</v>
          </cell>
          <cell r="F166">
            <v>46467044131</v>
          </cell>
          <cell r="G166">
            <v>3983263250</v>
          </cell>
          <cell r="H166">
            <v>3418085900</v>
          </cell>
          <cell r="I166">
            <v>37782255000</v>
          </cell>
          <cell r="J166">
            <v>592760709000</v>
          </cell>
          <cell r="K166">
            <v>57814014000</v>
          </cell>
          <cell r="L166">
            <v>438706118000</v>
          </cell>
          <cell r="M166">
            <v>96240577000</v>
          </cell>
          <cell r="N166">
            <v>95547144009</v>
          </cell>
          <cell r="O166">
            <v>2943074298</v>
          </cell>
          <cell r="P166">
            <v>0</v>
          </cell>
          <cell r="Q166">
            <v>20797114072</v>
          </cell>
          <cell r="R166">
            <v>0</v>
          </cell>
          <cell r="S166">
            <v>71806955639</v>
          </cell>
          <cell r="T166">
            <v>805661052490</v>
          </cell>
          <cell r="U166">
            <v>392489210783</v>
          </cell>
          <cell r="V166">
            <v>294990748158</v>
          </cell>
          <cell r="W166">
            <v>0</v>
          </cell>
          <cell r="X166">
            <v>0</v>
          </cell>
          <cell r="Y166">
            <v>6821870000</v>
          </cell>
          <cell r="Z166">
            <v>316000000</v>
          </cell>
          <cell r="AA166">
            <v>5045030825</v>
          </cell>
          <cell r="AB166">
            <v>84315561800</v>
          </cell>
          <cell r="AC166">
            <v>1000000000</v>
          </cell>
          <cell r="AD166">
            <v>413171841707</v>
          </cell>
          <cell r="AE166">
            <v>84714874000</v>
          </cell>
          <cell r="AF166">
            <v>187640503638</v>
          </cell>
          <cell r="AG166">
            <v>140816464069</v>
          </cell>
          <cell r="AH166">
            <v>27202551200</v>
          </cell>
          <cell r="AI166">
            <v>23391551200</v>
          </cell>
          <cell r="AJ166">
            <v>0</v>
          </cell>
          <cell r="AK166">
            <v>0</v>
          </cell>
          <cell r="AL166">
            <v>0</v>
          </cell>
          <cell r="AM166">
            <v>3811000000</v>
          </cell>
          <cell r="AN166">
            <v>0</v>
          </cell>
          <cell r="AO166">
            <v>1500000000</v>
          </cell>
          <cell r="AP166">
            <v>0</v>
          </cell>
          <cell r="AQ166">
            <v>0</v>
          </cell>
          <cell r="AR166">
            <v>0</v>
          </cell>
          <cell r="AS166">
            <v>1500000000</v>
          </cell>
        </row>
        <row r="167">
          <cell r="A167" t="str">
            <v>Kota Pangkalpinang</v>
          </cell>
          <cell r="B167" t="str">
            <v>1 Tahun 2017</v>
          </cell>
          <cell r="C167">
            <v>42738</v>
          </cell>
          <cell r="D167">
            <v>1032548932742</v>
          </cell>
          <cell r="E167">
            <v>132939969350</v>
          </cell>
          <cell r="F167">
            <v>61635000000</v>
          </cell>
          <cell r="G167">
            <v>14390499700</v>
          </cell>
          <cell r="H167">
            <v>6500000000</v>
          </cell>
          <cell r="I167">
            <v>50414469650</v>
          </cell>
          <cell r="J167">
            <v>546501795267</v>
          </cell>
          <cell r="K167">
            <v>44117659267</v>
          </cell>
          <cell r="L167">
            <v>451406721000</v>
          </cell>
          <cell r="M167">
            <v>50977415000</v>
          </cell>
          <cell r="N167">
            <v>353107168125</v>
          </cell>
          <cell r="O167">
            <v>0</v>
          </cell>
          <cell r="P167">
            <v>0</v>
          </cell>
          <cell r="Q167">
            <v>76412218125</v>
          </cell>
          <cell r="R167">
            <v>35968980000</v>
          </cell>
          <cell r="S167">
            <v>240725970000</v>
          </cell>
          <cell r="T167">
            <v>1042548932742</v>
          </cell>
          <cell r="U167">
            <v>365962358372</v>
          </cell>
          <cell r="V167">
            <v>354112358372</v>
          </cell>
          <cell r="W167">
            <v>0</v>
          </cell>
          <cell r="X167">
            <v>0</v>
          </cell>
          <cell r="Y167">
            <v>9350000000</v>
          </cell>
          <cell r="Z167">
            <v>200000000</v>
          </cell>
          <cell r="AA167">
            <v>0</v>
          </cell>
          <cell r="AB167">
            <v>1000000000</v>
          </cell>
          <cell r="AC167">
            <v>1300000000</v>
          </cell>
          <cell r="AD167">
            <v>676586574370</v>
          </cell>
          <cell r="AE167">
            <v>85868110942</v>
          </cell>
          <cell r="AF167">
            <v>160029353678</v>
          </cell>
          <cell r="AG167">
            <v>430689109750</v>
          </cell>
          <cell r="AH167">
            <v>10000000000</v>
          </cell>
          <cell r="AI167">
            <v>10000000000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</row>
        <row r="168">
          <cell r="A168" t="str">
            <v>Total Se-Prov. Lampung</v>
          </cell>
          <cell r="B168" t="str">
            <v>-</v>
          </cell>
          <cell r="C168">
            <v>2</v>
          </cell>
          <cell r="D168">
            <v>23768427164024.41</v>
          </cell>
          <cell r="E168">
            <v>4370466083750.2002</v>
          </cell>
          <cell r="F168">
            <v>3158285239634.9502</v>
          </cell>
          <cell r="G168">
            <v>147377304864</v>
          </cell>
          <cell r="H168">
            <v>86917739800.639999</v>
          </cell>
          <cell r="I168">
            <v>977885799450.60999</v>
          </cell>
          <cell r="J168">
            <v>15350724896429</v>
          </cell>
          <cell r="K168">
            <v>710814347730</v>
          </cell>
          <cell r="L168">
            <v>10859669269092</v>
          </cell>
          <cell r="M168">
            <v>3780241279607</v>
          </cell>
          <cell r="N168">
            <v>4047236183845.21</v>
          </cell>
          <cell r="O168">
            <v>76842685925</v>
          </cell>
          <cell r="P168">
            <v>0</v>
          </cell>
          <cell r="Q168">
            <v>1060280168920.21</v>
          </cell>
          <cell r="R168">
            <v>1346392349000</v>
          </cell>
          <cell r="S168">
            <v>1563720980000</v>
          </cell>
          <cell r="T168">
            <v>24661941699368.27</v>
          </cell>
          <cell r="U168">
            <v>13967989188641.961</v>
          </cell>
          <cell r="V168">
            <v>8386072851262.2598</v>
          </cell>
          <cell r="W168">
            <v>29349630000</v>
          </cell>
          <cell r="X168">
            <v>2000000000</v>
          </cell>
          <cell r="Y168">
            <v>1807982515772</v>
          </cell>
          <cell r="Z168">
            <v>44161000000</v>
          </cell>
          <cell r="AA168">
            <v>1397305860349.8</v>
          </cell>
          <cell r="AB168">
            <v>2251660971901.8999</v>
          </cell>
          <cell r="AC168">
            <v>49456359356</v>
          </cell>
          <cell r="AD168">
            <v>10693952510726.311</v>
          </cell>
          <cell r="AE168">
            <v>914250679425.52002</v>
          </cell>
          <cell r="AF168">
            <v>4449107154609.0596</v>
          </cell>
          <cell r="AG168">
            <v>5330594676691.7305</v>
          </cell>
          <cell r="AH168">
            <v>1020467603247.86</v>
          </cell>
          <cell r="AI168">
            <v>582517603247.85999</v>
          </cell>
          <cell r="AJ168">
            <v>0</v>
          </cell>
          <cell r="AK168">
            <v>0</v>
          </cell>
          <cell r="AL168">
            <v>437950000000</v>
          </cell>
          <cell r="AM168">
            <v>0</v>
          </cell>
          <cell r="AN168">
            <v>0</v>
          </cell>
          <cell r="AO168">
            <v>126953067904</v>
          </cell>
          <cell r="AP168">
            <v>0</v>
          </cell>
          <cell r="AQ168">
            <v>69000000000</v>
          </cell>
          <cell r="AR168">
            <v>57953067904</v>
          </cell>
          <cell r="AS168">
            <v>0</v>
          </cell>
        </row>
        <row r="169">
          <cell r="A169" t="str">
            <v>Prov. Lampung</v>
          </cell>
          <cell r="B169" t="str">
            <v>14 Tahun 2016</v>
          </cell>
          <cell r="C169">
            <v>42734</v>
          </cell>
          <cell r="D169">
            <v>6723785171614</v>
          </cell>
          <cell r="E169">
            <v>2649215474000</v>
          </cell>
          <cell r="F169">
            <v>2394300000000</v>
          </cell>
          <cell r="G169">
            <v>5706996000</v>
          </cell>
          <cell r="H169">
            <v>28456956000</v>
          </cell>
          <cell r="I169">
            <v>220751522000</v>
          </cell>
          <cell r="J169">
            <v>4031511697614</v>
          </cell>
          <cell r="K169">
            <v>223099384400</v>
          </cell>
          <cell r="L169">
            <v>1906179170214</v>
          </cell>
          <cell r="M169">
            <v>1902233143000</v>
          </cell>
          <cell r="N169">
            <v>43058000000</v>
          </cell>
          <cell r="O169">
            <v>17558000000</v>
          </cell>
          <cell r="P169">
            <v>0</v>
          </cell>
          <cell r="Q169">
            <v>0</v>
          </cell>
          <cell r="R169">
            <v>7500000000</v>
          </cell>
          <cell r="S169">
            <v>18000000000</v>
          </cell>
          <cell r="T169">
            <v>6802928254614</v>
          </cell>
          <cell r="U169">
            <v>4461638213614</v>
          </cell>
          <cell r="V169">
            <v>1662465213614</v>
          </cell>
          <cell r="W169">
            <v>0</v>
          </cell>
          <cell r="X169">
            <v>0</v>
          </cell>
          <cell r="Y169">
            <v>1507323000000</v>
          </cell>
          <cell r="Z169">
            <v>6000000000</v>
          </cell>
          <cell r="AA169">
            <v>1181000000000</v>
          </cell>
          <cell r="AB169">
            <v>76850000000</v>
          </cell>
          <cell r="AC169">
            <v>28000000000</v>
          </cell>
          <cell r="AD169">
            <v>2341290041000</v>
          </cell>
          <cell r="AE169">
            <v>135364090000</v>
          </cell>
          <cell r="AF169">
            <v>1073398133150</v>
          </cell>
          <cell r="AG169">
            <v>1132527817850</v>
          </cell>
          <cell r="AH169">
            <v>84143083000</v>
          </cell>
          <cell r="AI169">
            <v>84143083000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5000000000</v>
          </cell>
          <cell r="AP169">
            <v>0</v>
          </cell>
          <cell r="AQ169">
            <v>5000000000</v>
          </cell>
          <cell r="AR169">
            <v>0</v>
          </cell>
          <cell r="AS169">
            <v>0</v>
          </cell>
        </row>
        <row r="170">
          <cell r="A170" t="str">
            <v>Total Kab/Kota Se-Prov. Lampung</v>
          </cell>
          <cell r="B170" t="str">
            <v>-</v>
          </cell>
          <cell r="C170">
            <v>2</v>
          </cell>
          <cell r="D170">
            <v>17044641992410.41</v>
          </cell>
          <cell r="E170">
            <v>1721250609750.2</v>
          </cell>
          <cell r="F170">
            <v>763985239634.94995</v>
          </cell>
          <cell r="G170">
            <v>141670308864</v>
          </cell>
          <cell r="H170">
            <v>58460783800.639999</v>
          </cell>
          <cell r="I170">
            <v>757134277450.60999</v>
          </cell>
          <cell r="J170">
            <v>11319213198815</v>
          </cell>
          <cell r="K170">
            <v>487714963330</v>
          </cell>
          <cell r="L170">
            <v>8953490098878</v>
          </cell>
          <cell r="M170">
            <v>1878008136607</v>
          </cell>
          <cell r="N170">
            <v>4004178183845.21</v>
          </cell>
          <cell r="O170">
            <v>59284685925</v>
          </cell>
          <cell r="P170">
            <v>0</v>
          </cell>
          <cell r="Q170">
            <v>1060280168920.21</v>
          </cell>
          <cell r="R170">
            <v>1338892349000</v>
          </cell>
          <cell r="S170">
            <v>1545720980000</v>
          </cell>
          <cell r="T170">
            <v>17859013444754.27</v>
          </cell>
          <cell r="U170">
            <v>9506350975027.9609</v>
          </cell>
          <cell r="V170">
            <v>6723607637648.2598</v>
          </cell>
          <cell r="W170">
            <v>29349630000</v>
          </cell>
          <cell r="X170">
            <v>2000000000</v>
          </cell>
          <cell r="Y170">
            <v>300659515772</v>
          </cell>
          <cell r="Z170">
            <v>38161000000</v>
          </cell>
          <cell r="AA170">
            <v>216305860349.79999</v>
          </cell>
          <cell r="AB170">
            <v>2174810971901.8999</v>
          </cell>
          <cell r="AC170">
            <v>21456359356</v>
          </cell>
          <cell r="AD170">
            <v>8352662469726.3096</v>
          </cell>
          <cell r="AE170">
            <v>778886589425.52002</v>
          </cell>
          <cell r="AF170">
            <v>3375709021459.0601</v>
          </cell>
          <cell r="AG170">
            <v>4198066858841.73</v>
          </cell>
          <cell r="AH170">
            <v>936324520247.85999</v>
          </cell>
          <cell r="AI170">
            <v>498374520247.85999</v>
          </cell>
          <cell r="AJ170">
            <v>0</v>
          </cell>
          <cell r="AK170">
            <v>0</v>
          </cell>
          <cell r="AL170">
            <v>437950000000</v>
          </cell>
          <cell r="AM170">
            <v>0</v>
          </cell>
          <cell r="AN170">
            <v>0</v>
          </cell>
          <cell r="AO170">
            <v>121953067904</v>
          </cell>
          <cell r="AP170">
            <v>0</v>
          </cell>
          <cell r="AQ170">
            <v>64000000000</v>
          </cell>
          <cell r="AR170">
            <v>57953067904</v>
          </cell>
          <cell r="AS170">
            <v>0</v>
          </cell>
        </row>
        <row r="171">
          <cell r="A171" t="str">
            <v>Kab. Lampung Barat</v>
          </cell>
          <cell r="B171" t="str">
            <v>38 Tahun 2016</v>
          </cell>
          <cell r="C171">
            <v>42724</v>
          </cell>
          <cell r="D171">
            <v>1032760555587</v>
          </cell>
          <cell r="E171">
            <v>42263215425</v>
          </cell>
          <cell r="F171">
            <v>7032594970</v>
          </cell>
          <cell r="G171">
            <v>1560956954</v>
          </cell>
          <cell r="H171">
            <v>3600962895</v>
          </cell>
          <cell r="I171">
            <v>30068700606</v>
          </cell>
          <cell r="J171">
            <v>737319834160</v>
          </cell>
          <cell r="K171">
            <v>26041534000</v>
          </cell>
          <cell r="L171">
            <v>523760591000</v>
          </cell>
          <cell r="M171">
            <v>187517709160</v>
          </cell>
          <cell r="N171">
            <v>253177506002</v>
          </cell>
          <cell r="O171">
            <v>53077689000</v>
          </cell>
          <cell r="P171">
            <v>0</v>
          </cell>
          <cell r="Q171">
            <v>62821856002</v>
          </cell>
          <cell r="R171">
            <v>33649140000</v>
          </cell>
          <cell r="S171">
            <v>103628821000</v>
          </cell>
          <cell r="T171">
            <v>1076325351587</v>
          </cell>
          <cell r="U171">
            <v>541721832516</v>
          </cell>
          <cell r="V171">
            <v>355228832052</v>
          </cell>
          <cell r="W171">
            <v>0</v>
          </cell>
          <cell r="X171">
            <v>0</v>
          </cell>
          <cell r="Y171">
            <v>23519191500</v>
          </cell>
          <cell r="Z171">
            <v>100000000</v>
          </cell>
          <cell r="AA171">
            <v>859355200</v>
          </cell>
          <cell r="AB171">
            <v>160906791683</v>
          </cell>
          <cell r="AC171">
            <v>1107662081</v>
          </cell>
          <cell r="AD171">
            <v>534603519071</v>
          </cell>
          <cell r="AE171">
            <v>46462856610</v>
          </cell>
          <cell r="AF171">
            <v>200062428850</v>
          </cell>
          <cell r="AG171">
            <v>288078233611</v>
          </cell>
          <cell r="AH171">
            <v>45064796000</v>
          </cell>
          <cell r="AI171">
            <v>45064796000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1500000000</v>
          </cell>
          <cell r="AP171">
            <v>0</v>
          </cell>
          <cell r="AQ171">
            <v>1500000000</v>
          </cell>
          <cell r="AR171">
            <v>0</v>
          </cell>
          <cell r="AS171">
            <v>0</v>
          </cell>
        </row>
        <row r="172">
          <cell r="A172" t="str">
            <v>Kab. Lampung Selatan</v>
          </cell>
          <cell r="B172" t="str">
            <v>81 Tahun 2016</v>
          </cell>
          <cell r="C172">
            <v>42731</v>
          </cell>
          <cell r="D172">
            <v>1933366238800</v>
          </cell>
          <cell r="E172">
            <v>180627687200</v>
          </cell>
          <cell r="F172">
            <v>59189375000</v>
          </cell>
          <cell r="G172">
            <v>9506456000</v>
          </cell>
          <cell r="H172">
            <v>6901534700</v>
          </cell>
          <cell r="I172">
            <v>105030321500</v>
          </cell>
          <cell r="J172">
            <v>1311598575000</v>
          </cell>
          <cell r="K172">
            <v>44979465000</v>
          </cell>
          <cell r="L172">
            <v>1031445915000</v>
          </cell>
          <cell r="M172">
            <v>235173195000</v>
          </cell>
          <cell r="N172">
            <v>441139976600</v>
          </cell>
          <cell r="O172">
            <v>0</v>
          </cell>
          <cell r="P172">
            <v>0</v>
          </cell>
          <cell r="Q172">
            <v>105477787600</v>
          </cell>
          <cell r="R172">
            <v>125148639000</v>
          </cell>
          <cell r="S172">
            <v>210513550000</v>
          </cell>
          <cell r="T172">
            <v>1978103572445</v>
          </cell>
          <cell r="U172">
            <v>1117176331650</v>
          </cell>
          <cell r="V172">
            <v>759608460950</v>
          </cell>
          <cell r="W172">
            <v>9065330000</v>
          </cell>
          <cell r="X172">
            <v>0</v>
          </cell>
          <cell r="Y172">
            <v>23400200000</v>
          </cell>
          <cell r="Z172">
            <v>500000000</v>
          </cell>
          <cell r="AA172">
            <v>3456000000</v>
          </cell>
          <cell r="AB172">
            <v>319146340700</v>
          </cell>
          <cell r="AC172">
            <v>2000000000</v>
          </cell>
          <cell r="AD172">
            <v>860927240795</v>
          </cell>
          <cell r="AE172">
            <v>88203169630</v>
          </cell>
          <cell r="AF172">
            <v>292917892410</v>
          </cell>
          <cell r="AG172">
            <v>479806178755</v>
          </cell>
          <cell r="AH172">
            <v>70399333645</v>
          </cell>
          <cell r="AI172">
            <v>70399333645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25662000000</v>
          </cell>
          <cell r="AP172">
            <v>0</v>
          </cell>
          <cell r="AQ172">
            <v>1500000000</v>
          </cell>
          <cell r="AR172">
            <v>24162000000</v>
          </cell>
          <cell r="AS172">
            <v>0</v>
          </cell>
        </row>
        <row r="173">
          <cell r="A173" t="str">
            <v>Kab. Lampung Tengah</v>
          </cell>
          <cell r="B173" t="str">
            <v>40 Tahun 2016</v>
          </cell>
          <cell r="C173">
            <v>42734</v>
          </cell>
          <cell r="D173">
            <v>2283303903075</v>
          </cell>
          <cell r="E173">
            <v>126133960033</v>
          </cell>
          <cell r="F173">
            <v>50062308490</v>
          </cell>
          <cell r="G173">
            <v>5693824008</v>
          </cell>
          <cell r="H173">
            <v>6631338694</v>
          </cell>
          <cell r="I173">
            <v>63746488841</v>
          </cell>
          <cell r="J173">
            <v>1542442883713</v>
          </cell>
          <cell r="K173">
            <v>58230695713</v>
          </cell>
          <cell r="L173">
            <v>1341242293000</v>
          </cell>
          <cell r="M173">
            <v>142969895000</v>
          </cell>
          <cell r="N173">
            <v>614727059329</v>
          </cell>
          <cell r="O173">
            <v>948305200</v>
          </cell>
          <cell r="P173">
            <v>0</v>
          </cell>
          <cell r="Q173">
            <v>132171085129</v>
          </cell>
          <cell r="R173">
            <v>240172706000</v>
          </cell>
          <cell r="S173">
            <v>241434963000</v>
          </cell>
          <cell r="T173">
            <v>2397312345514.8599</v>
          </cell>
          <cell r="U173">
            <v>1486717678920.8</v>
          </cell>
          <cell r="V173">
            <v>1054787794093</v>
          </cell>
          <cell r="W173">
            <v>0</v>
          </cell>
          <cell r="X173">
            <v>0</v>
          </cell>
          <cell r="Y173">
            <v>38634661000</v>
          </cell>
          <cell r="Z173">
            <v>0</v>
          </cell>
          <cell r="AA173">
            <v>5575613249.8000002</v>
          </cell>
          <cell r="AB173">
            <v>386219610578</v>
          </cell>
          <cell r="AC173">
            <v>1500000000</v>
          </cell>
          <cell r="AD173">
            <v>910594666594.06006</v>
          </cell>
          <cell r="AE173">
            <v>68939103958.520004</v>
          </cell>
          <cell r="AF173">
            <v>382996788292.53998</v>
          </cell>
          <cell r="AG173">
            <v>458658774343</v>
          </cell>
          <cell r="AH173">
            <v>114008442439.86</v>
          </cell>
          <cell r="AI173">
            <v>114008442439.86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</row>
        <row r="174">
          <cell r="A174" t="str">
            <v>Kab. Lampung Timur</v>
          </cell>
          <cell r="B174" t="str">
            <v>-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</row>
        <row r="175">
          <cell r="A175" t="str">
            <v>Kab. Lampung Utara</v>
          </cell>
          <cell r="B175" t="str">
            <v>46 Tahun 2016</v>
          </cell>
          <cell r="C175">
            <v>42733</v>
          </cell>
          <cell r="D175">
            <v>1677154764676</v>
          </cell>
          <cell r="E175">
            <v>112648338340</v>
          </cell>
          <cell r="F175">
            <v>16729576313</v>
          </cell>
          <cell r="G175">
            <v>2178500000</v>
          </cell>
          <cell r="H175">
            <v>6672722054</v>
          </cell>
          <cell r="I175">
            <v>87067539973</v>
          </cell>
          <cell r="J175">
            <v>1154804818558</v>
          </cell>
          <cell r="K175">
            <v>58916971558</v>
          </cell>
          <cell r="L175">
            <v>960294182000</v>
          </cell>
          <cell r="M175">
            <v>135593665000</v>
          </cell>
          <cell r="N175">
            <v>409701607778</v>
          </cell>
          <cell r="O175">
            <v>0</v>
          </cell>
          <cell r="P175">
            <v>0</v>
          </cell>
          <cell r="Q175">
            <v>59043639778</v>
          </cell>
          <cell r="R175">
            <v>163129776000</v>
          </cell>
          <cell r="S175">
            <v>187528192000</v>
          </cell>
          <cell r="T175">
            <v>1954654764676</v>
          </cell>
          <cell r="U175">
            <v>992081219276</v>
          </cell>
          <cell r="V175">
            <v>650515884676</v>
          </cell>
          <cell r="W175">
            <v>0</v>
          </cell>
          <cell r="X175">
            <v>0</v>
          </cell>
          <cell r="Y175">
            <v>45935900000</v>
          </cell>
          <cell r="Z175">
            <v>2378000000</v>
          </cell>
          <cell r="AA175">
            <v>250000000</v>
          </cell>
          <cell r="AB175">
            <v>290851737000</v>
          </cell>
          <cell r="AC175">
            <v>2149697600</v>
          </cell>
          <cell r="AD175">
            <v>962573545400</v>
          </cell>
          <cell r="AE175">
            <v>99813701903</v>
          </cell>
          <cell r="AF175">
            <v>296645768210</v>
          </cell>
          <cell r="AG175">
            <v>566114075287</v>
          </cell>
          <cell r="AH175">
            <v>280000000000</v>
          </cell>
          <cell r="AI175">
            <v>80000000000</v>
          </cell>
          <cell r="AJ175">
            <v>0</v>
          </cell>
          <cell r="AK175">
            <v>0</v>
          </cell>
          <cell r="AL175">
            <v>200000000000</v>
          </cell>
          <cell r="AM175">
            <v>0</v>
          </cell>
          <cell r="AN175">
            <v>0</v>
          </cell>
          <cell r="AO175">
            <v>2500000000</v>
          </cell>
          <cell r="AP175">
            <v>0</v>
          </cell>
          <cell r="AQ175">
            <v>2500000000</v>
          </cell>
          <cell r="AR175">
            <v>0</v>
          </cell>
          <cell r="AS175">
            <v>0</v>
          </cell>
        </row>
        <row r="176">
          <cell r="A176" t="str">
            <v>Kab. Mesuji</v>
          </cell>
          <cell r="B176" t="str">
            <v>61 Tahun 2016</v>
          </cell>
          <cell r="C176">
            <v>42734</v>
          </cell>
          <cell r="D176">
            <v>743880240150</v>
          </cell>
          <cell r="E176">
            <v>36224899000</v>
          </cell>
          <cell r="F176">
            <v>7128750000</v>
          </cell>
          <cell r="G176">
            <v>10999673000</v>
          </cell>
          <cell r="H176">
            <v>1252597000</v>
          </cell>
          <cell r="I176">
            <v>16843879000</v>
          </cell>
          <cell r="J176">
            <v>559967571000</v>
          </cell>
          <cell r="K176">
            <v>31762316000</v>
          </cell>
          <cell r="L176">
            <v>448282207000</v>
          </cell>
          <cell r="M176">
            <v>79923048000</v>
          </cell>
          <cell r="N176">
            <v>147687770150</v>
          </cell>
          <cell r="O176">
            <v>0</v>
          </cell>
          <cell r="P176">
            <v>0</v>
          </cell>
          <cell r="Q176">
            <v>35454205150</v>
          </cell>
          <cell r="R176">
            <v>28663098000</v>
          </cell>
          <cell r="S176">
            <v>83570467000</v>
          </cell>
          <cell r="T176">
            <v>765514322250</v>
          </cell>
          <cell r="U176">
            <v>357244577900</v>
          </cell>
          <cell r="V176">
            <v>203506739455</v>
          </cell>
          <cell r="W176">
            <v>0</v>
          </cell>
          <cell r="X176">
            <v>0</v>
          </cell>
          <cell r="Y176">
            <v>5430200000</v>
          </cell>
          <cell r="Z176">
            <v>12205000000</v>
          </cell>
          <cell r="AA176">
            <v>1812842300</v>
          </cell>
          <cell r="AB176">
            <v>132590796470</v>
          </cell>
          <cell r="AC176">
            <v>1698999675</v>
          </cell>
          <cell r="AD176">
            <v>408269744350</v>
          </cell>
          <cell r="AE176">
            <v>54832013500</v>
          </cell>
          <cell r="AF176">
            <v>166319157472</v>
          </cell>
          <cell r="AG176">
            <v>187118573378</v>
          </cell>
          <cell r="AH176">
            <v>33048487100</v>
          </cell>
          <cell r="AI176">
            <v>33048487100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11414405000</v>
          </cell>
          <cell r="AP176">
            <v>0</v>
          </cell>
          <cell r="AQ176">
            <v>1500000000</v>
          </cell>
          <cell r="AR176">
            <v>9914405000</v>
          </cell>
          <cell r="AS176">
            <v>0</v>
          </cell>
        </row>
        <row r="177">
          <cell r="A177" t="str">
            <v>Kab. Pesawaran</v>
          </cell>
          <cell r="B177" t="str">
            <v>-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</row>
        <row r="178">
          <cell r="A178" t="str">
            <v>Kab. Pesisir Barat</v>
          </cell>
          <cell r="B178" t="str">
            <v>52 Tahun 2016</v>
          </cell>
          <cell r="C178">
            <v>42733</v>
          </cell>
          <cell r="D178">
            <v>805152479304</v>
          </cell>
          <cell r="E178">
            <v>21067048304</v>
          </cell>
          <cell r="F178">
            <v>4012382652</v>
          </cell>
          <cell r="G178">
            <v>5000962402</v>
          </cell>
          <cell r="H178">
            <v>0</v>
          </cell>
          <cell r="I178">
            <v>12053703250</v>
          </cell>
          <cell r="J178">
            <v>610310585000</v>
          </cell>
          <cell r="K178">
            <v>21723016000</v>
          </cell>
          <cell r="L178">
            <v>414633137000</v>
          </cell>
          <cell r="M178">
            <v>173954432000</v>
          </cell>
          <cell r="N178">
            <v>173774846000</v>
          </cell>
          <cell r="O178">
            <v>0</v>
          </cell>
          <cell r="P178">
            <v>0</v>
          </cell>
          <cell r="Q178">
            <v>48000000000</v>
          </cell>
          <cell r="R178">
            <v>33356940000</v>
          </cell>
          <cell r="S178">
            <v>92417906000</v>
          </cell>
          <cell r="T178">
            <v>824089104640</v>
          </cell>
          <cell r="U178">
            <v>360240953700</v>
          </cell>
          <cell r="V178">
            <v>204150256730</v>
          </cell>
          <cell r="W178">
            <v>0</v>
          </cell>
          <cell r="X178">
            <v>0</v>
          </cell>
          <cell r="Y178">
            <v>14038794000</v>
          </cell>
          <cell r="Z178">
            <v>3728000000</v>
          </cell>
          <cell r="AA178">
            <v>901334600</v>
          </cell>
          <cell r="AB178">
            <v>136922568370</v>
          </cell>
          <cell r="AC178">
            <v>500000000</v>
          </cell>
          <cell r="AD178">
            <v>463848150940</v>
          </cell>
          <cell r="AE178">
            <v>38795469700</v>
          </cell>
          <cell r="AF178">
            <v>129650396102</v>
          </cell>
          <cell r="AG178">
            <v>295402285138</v>
          </cell>
          <cell r="AH178">
            <v>23436625336</v>
          </cell>
          <cell r="AI178">
            <v>23436625336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4500000000</v>
          </cell>
          <cell r="AP178">
            <v>0</v>
          </cell>
          <cell r="AQ178">
            <v>4500000000</v>
          </cell>
          <cell r="AR178">
            <v>0</v>
          </cell>
          <cell r="AS178">
            <v>0</v>
          </cell>
        </row>
        <row r="179">
          <cell r="A179" t="str">
            <v>Kab. Pringsewu</v>
          </cell>
          <cell r="B179" t="str">
            <v>49 Tahun 2016</v>
          </cell>
          <cell r="C179">
            <v>42726</v>
          </cell>
          <cell r="D179">
            <v>1200857256603</v>
          </cell>
          <cell r="E179">
            <v>77798900000</v>
          </cell>
          <cell r="F179">
            <v>16906000000</v>
          </cell>
          <cell r="G179">
            <v>4102000000</v>
          </cell>
          <cell r="H179">
            <v>1230000000</v>
          </cell>
          <cell r="I179">
            <v>55560900000</v>
          </cell>
          <cell r="J179">
            <v>776447139878</v>
          </cell>
          <cell r="K179">
            <v>24858267000</v>
          </cell>
          <cell r="L179">
            <v>656014730878</v>
          </cell>
          <cell r="M179">
            <v>95574142000</v>
          </cell>
          <cell r="N179">
            <v>346611216725</v>
          </cell>
          <cell r="O179">
            <v>758691725</v>
          </cell>
          <cell r="P179">
            <v>0</v>
          </cell>
          <cell r="Q179">
            <v>75679936000</v>
          </cell>
          <cell r="R179">
            <v>170421833000</v>
          </cell>
          <cell r="S179">
            <v>99750756000</v>
          </cell>
          <cell r="T179">
            <v>1236357256603</v>
          </cell>
          <cell r="U179">
            <v>698603821653</v>
          </cell>
          <cell r="V179">
            <v>513130237553</v>
          </cell>
          <cell r="W179">
            <v>0</v>
          </cell>
          <cell r="X179">
            <v>0</v>
          </cell>
          <cell r="Y179">
            <v>14012800000</v>
          </cell>
          <cell r="Z179">
            <v>900000000</v>
          </cell>
          <cell r="AA179">
            <v>1897500000</v>
          </cell>
          <cell r="AB179">
            <v>168163284100</v>
          </cell>
          <cell r="AC179">
            <v>500000000</v>
          </cell>
          <cell r="AD179">
            <v>537753434950</v>
          </cell>
          <cell r="AE179">
            <v>41171148500</v>
          </cell>
          <cell r="AF179">
            <v>206180257414</v>
          </cell>
          <cell r="AG179">
            <v>290402029036</v>
          </cell>
          <cell r="AH179">
            <v>37500000000</v>
          </cell>
          <cell r="AI179">
            <v>37500000000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2000000000</v>
          </cell>
          <cell r="AP179">
            <v>0</v>
          </cell>
          <cell r="AQ179">
            <v>2000000000</v>
          </cell>
          <cell r="AR179">
            <v>0</v>
          </cell>
          <cell r="AS179">
            <v>0</v>
          </cell>
        </row>
        <row r="180">
          <cell r="A180" t="str">
            <v>Kab. Tanggamus</v>
          </cell>
          <cell r="B180" t="str">
            <v>77 Tahun 2016</v>
          </cell>
          <cell r="C180">
            <v>42855</v>
          </cell>
          <cell r="D180">
            <v>1555802959805.4099</v>
          </cell>
          <cell r="E180">
            <v>87894497960.199997</v>
          </cell>
          <cell r="F180">
            <v>24890838432.950001</v>
          </cell>
          <cell r="G180">
            <v>6549550000</v>
          </cell>
          <cell r="H180">
            <v>8244981100.6400003</v>
          </cell>
          <cell r="I180">
            <v>48209128426.610001</v>
          </cell>
          <cell r="J180">
            <v>967515796236</v>
          </cell>
          <cell r="K180">
            <v>46567820236</v>
          </cell>
          <cell r="L180">
            <v>789442526000</v>
          </cell>
          <cell r="M180">
            <v>131505450000</v>
          </cell>
          <cell r="N180">
            <v>500392665609.21002</v>
          </cell>
          <cell r="O180">
            <v>0</v>
          </cell>
          <cell r="P180">
            <v>0</v>
          </cell>
          <cell r="Q180">
            <v>110891125609.21001</v>
          </cell>
          <cell r="R180">
            <v>155907301000</v>
          </cell>
          <cell r="S180">
            <v>233594239000</v>
          </cell>
          <cell r="T180">
            <v>1547926296901.4099</v>
          </cell>
          <cell r="U180">
            <v>1016366085734.66</v>
          </cell>
          <cell r="V180">
            <v>653470537065.76001</v>
          </cell>
          <cell r="W180">
            <v>0</v>
          </cell>
          <cell r="X180">
            <v>0</v>
          </cell>
          <cell r="Y180">
            <v>32052764192</v>
          </cell>
          <cell r="Z180">
            <v>750000000</v>
          </cell>
          <cell r="AA180">
            <v>0</v>
          </cell>
          <cell r="AB180">
            <v>329092784476.90002</v>
          </cell>
          <cell r="AC180">
            <v>1000000000</v>
          </cell>
          <cell r="AD180">
            <v>531560211166.75</v>
          </cell>
          <cell r="AE180">
            <v>100570138000</v>
          </cell>
          <cell r="AF180">
            <v>208499992662.01999</v>
          </cell>
          <cell r="AG180">
            <v>222490080504.73001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7876662904</v>
          </cell>
          <cell r="AP180">
            <v>0</v>
          </cell>
          <cell r="AQ180">
            <v>0</v>
          </cell>
          <cell r="AR180">
            <v>7876662904</v>
          </cell>
          <cell r="AS180">
            <v>0</v>
          </cell>
        </row>
        <row r="181">
          <cell r="A181" t="str">
            <v>Kab. Tulang Bawang</v>
          </cell>
          <cell r="B181" t="str">
            <v>75 Tahun 2016</v>
          </cell>
          <cell r="C181">
            <v>42726</v>
          </cell>
          <cell r="D181">
            <v>1231069665832</v>
          </cell>
          <cell r="E181">
            <v>122164571867</v>
          </cell>
          <cell r="F181">
            <v>35439622467</v>
          </cell>
          <cell r="G181">
            <v>2736985000</v>
          </cell>
          <cell r="H181">
            <v>3612546650</v>
          </cell>
          <cell r="I181">
            <v>80375417750</v>
          </cell>
          <cell r="J181">
            <v>849186063000</v>
          </cell>
          <cell r="K181">
            <v>38198640000</v>
          </cell>
          <cell r="L181">
            <v>614655240000</v>
          </cell>
          <cell r="M181">
            <v>196332183000</v>
          </cell>
          <cell r="N181">
            <v>259719030965</v>
          </cell>
          <cell r="O181">
            <v>0</v>
          </cell>
          <cell r="P181">
            <v>0</v>
          </cell>
          <cell r="Q181">
            <v>91213278965</v>
          </cell>
          <cell r="R181">
            <v>49984012000</v>
          </cell>
          <cell r="S181">
            <v>118521740000</v>
          </cell>
          <cell r="T181">
            <v>1247569665832</v>
          </cell>
          <cell r="U181">
            <v>664071078382</v>
          </cell>
          <cell r="V181">
            <v>427259880922</v>
          </cell>
          <cell r="W181">
            <v>0</v>
          </cell>
          <cell r="X181">
            <v>2000000000</v>
          </cell>
          <cell r="Y181">
            <v>24605005080</v>
          </cell>
          <cell r="Z181">
            <v>1500000000</v>
          </cell>
          <cell r="AA181">
            <v>200753215000</v>
          </cell>
          <cell r="AB181">
            <v>452977380</v>
          </cell>
          <cell r="AC181">
            <v>7500000000</v>
          </cell>
          <cell r="AD181">
            <v>583498587450</v>
          </cell>
          <cell r="AE181">
            <v>48110274000</v>
          </cell>
          <cell r="AF181">
            <v>234578144310</v>
          </cell>
          <cell r="AG181">
            <v>300810169140</v>
          </cell>
          <cell r="AH181">
            <v>19000000000</v>
          </cell>
          <cell r="AI181">
            <v>19000000000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2500000000</v>
          </cell>
          <cell r="AP181">
            <v>0</v>
          </cell>
          <cell r="AQ181">
            <v>2500000000</v>
          </cell>
          <cell r="AR181">
            <v>0</v>
          </cell>
          <cell r="AS181">
            <v>0</v>
          </cell>
        </row>
        <row r="182">
          <cell r="A182" t="str">
            <v>Kab. Tulang Bawang Barat</v>
          </cell>
          <cell r="B182" t="str">
            <v>-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</row>
        <row r="183">
          <cell r="A183" t="str">
            <v>Kab. Way Kanan</v>
          </cell>
          <cell r="B183" t="str">
            <v>56 Tahun 2016</v>
          </cell>
          <cell r="C183">
            <v>42731</v>
          </cell>
          <cell r="D183">
            <v>1307945153270</v>
          </cell>
          <cell r="E183">
            <v>47774667000</v>
          </cell>
          <cell r="F183">
            <v>15082000000</v>
          </cell>
          <cell r="G183">
            <v>1590000000</v>
          </cell>
          <cell r="H183">
            <v>2958000000</v>
          </cell>
          <cell r="I183">
            <v>28144667000</v>
          </cell>
          <cell r="J183">
            <v>993358060270</v>
          </cell>
          <cell r="K183">
            <v>39210002823</v>
          </cell>
          <cell r="L183">
            <v>656605460000</v>
          </cell>
          <cell r="M183">
            <v>297542597447</v>
          </cell>
          <cell r="N183">
            <v>266812426000</v>
          </cell>
          <cell r="O183">
            <v>0</v>
          </cell>
          <cell r="P183">
            <v>0</v>
          </cell>
          <cell r="Q183">
            <v>84552080000</v>
          </cell>
          <cell r="R183">
            <v>7500000000</v>
          </cell>
          <cell r="S183">
            <v>174760346000</v>
          </cell>
          <cell r="T183">
            <v>1341945153270</v>
          </cell>
          <cell r="U183">
            <v>741735550291</v>
          </cell>
          <cell r="V183">
            <v>479838513571</v>
          </cell>
          <cell r="W183">
            <v>0</v>
          </cell>
          <cell r="X183">
            <v>0</v>
          </cell>
          <cell r="Y183">
            <v>11721200000</v>
          </cell>
          <cell r="Z183">
            <v>3000000000</v>
          </cell>
          <cell r="AA183">
            <v>800000000</v>
          </cell>
          <cell r="AB183">
            <v>245375836720</v>
          </cell>
          <cell r="AC183">
            <v>1000000000</v>
          </cell>
          <cell r="AD183">
            <v>600209602979</v>
          </cell>
          <cell r="AE183">
            <v>6966145500</v>
          </cell>
          <cell r="AF183">
            <v>288239380507</v>
          </cell>
          <cell r="AG183">
            <v>305004076972</v>
          </cell>
          <cell r="AH183">
            <v>35000000000</v>
          </cell>
          <cell r="AI183">
            <v>35000000000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1000000000</v>
          </cell>
          <cell r="AP183">
            <v>0</v>
          </cell>
          <cell r="AQ183">
            <v>1000000000</v>
          </cell>
          <cell r="AR183">
            <v>0</v>
          </cell>
          <cell r="AS183">
            <v>0</v>
          </cell>
        </row>
        <row r="184">
          <cell r="A184" t="str">
            <v>Kota Bandar Lampung</v>
          </cell>
          <cell r="B184" t="str">
            <v>12 Tahun 2017</v>
          </cell>
          <cell r="C184">
            <v>42809</v>
          </cell>
          <cell r="D184">
            <v>2453994013900</v>
          </cell>
          <cell r="E184">
            <v>739266566600</v>
          </cell>
          <cell r="F184">
            <v>511869360000</v>
          </cell>
          <cell r="G184">
            <v>85684131500</v>
          </cell>
          <cell r="H184">
            <v>12938000000</v>
          </cell>
          <cell r="I184">
            <v>128775075100</v>
          </cell>
          <cell r="J184">
            <v>1228762335000</v>
          </cell>
          <cell r="K184">
            <v>69828227000</v>
          </cell>
          <cell r="L184">
            <v>1053232762000</v>
          </cell>
          <cell r="M184">
            <v>105701346000</v>
          </cell>
          <cell r="N184">
            <v>485965112300</v>
          </cell>
          <cell r="O184">
            <v>4500000000</v>
          </cell>
          <cell r="P184">
            <v>0</v>
          </cell>
          <cell r="Q184">
            <v>201770426300</v>
          </cell>
          <cell r="R184">
            <v>279694686000</v>
          </cell>
          <cell r="S184">
            <v>0</v>
          </cell>
          <cell r="T184">
            <v>2645444013900</v>
          </cell>
          <cell r="U184">
            <v>1159363597070.5</v>
          </cell>
          <cell r="V184">
            <v>1058814985646.5</v>
          </cell>
          <cell r="W184">
            <v>20284300000</v>
          </cell>
          <cell r="X184">
            <v>0</v>
          </cell>
          <cell r="Y184">
            <v>62798000000</v>
          </cell>
          <cell r="Z184">
            <v>13100000000</v>
          </cell>
          <cell r="AA184">
            <v>0</v>
          </cell>
          <cell r="AB184">
            <v>2366311424</v>
          </cell>
          <cell r="AC184">
            <v>2000000000</v>
          </cell>
          <cell r="AD184">
            <v>1486080416829.5</v>
          </cell>
          <cell r="AE184">
            <v>146412694408</v>
          </cell>
          <cell r="AF184">
            <v>724986180572.5</v>
          </cell>
          <cell r="AG184">
            <v>614681541849</v>
          </cell>
          <cell r="AH184">
            <v>252950000000</v>
          </cell>
          <cell r="AI184">
            <v>15000000000</v>
          </cell>
          <cell r="AJ184">
            <v>0</v>
          </cell>
          <cell r="AK184">
            <v>0</v>
          </cell>
          <cell r="AL184">
            <v>237950000000</v>
          </cell>
          <cell r="AM184">
            <v>0</v>
          </cell>
          <cell r="AN184">
            <v>0</v>
          </cell>
          <cell r="AO184">
            <v>61500000000</v>
          </cell>
          <cell r="AP184">
            <v>0</v>
          </cell>
          <cell r="AQ184">
            <v>45500000000</v>
          </cell>
          <cell r="AR184">
            <v>16000000000</v>
          </cell>
          <cell r="AS184">
            <v>0</v>
          </cell>
        </row>
        <row r="185">
          <cell r="A185" t="str">
            <v>Kota Metro</v>
          </cell>
          <cell r="B185" t="str">
            <v>34 Tahun 2016</v>
          </cell>
          <cell r="C185">
            <v>42732</v>
          </cell>
          <cell r="D185">
            <v>819354761408</v>
          </cell>
          <cell r="E185">
            <v>127386258021</v>
          </cell>
          <cell r="F185">
            <v>15642431310</v>
          </cell>
          <cell r="G185">
            <v>6067270000</v>
          </cell>
          <cell r="H185">
            <v>4418100707</v>
          </cell>
          <cell r="I185">
            <v>101258456004</v>
          </cell>
          <cell r="J185">
            <v>587499537000</v>
          </cell>
          <cell r="K185">
            <v>27398008000</v>
          </cell>
          <cell r="L185">
            <v>463881055000</v>
          </cell>
          <cell r="M185">
            <v>96220474000</v>
          </cell>
          <cell r="N185">
            <v>104468966387</v>
          </cell>
          <cell r="O185">
            <v>0</v>
          </cell>
          <cell r="P185">
            <v>0</v>
          </cell>
          <cell r="Q185">
            <v>53204748387</v>
          </cell>
          <cell r="R185">
            <v>51264218000</v>
          </cell>
          <cell r="S185">
            <v>0</v>
          </cell>
          <cell r="T185">
            <v>843771597135</v>
          </cell>
          <cell r="U185">
            <v>371028247934</v>
          </cell>
          <cell r="V185">
            <v>363295514934</v>
          </cell>
          <cell r="W185">
            <v>0</v>
          </cell>
          <cell r="X185">
            <v>0</v>
          </cell>
          <cell r="Y185">
            <v>4510800000</v>
          </cell>
          <cell r="Z185">
            <v>0</v>
          </cell>
          <cell r="AA185">
            <v>0</v>
          </cell>
          <cell r="AB185">
            <v>2721933000</v>
          </cell>
          <cell r="AC185">
            <v>500000000</v>
          </cell>
          <cell r="AD185">
            <v>472743349201</v>
          </cell>
          <cell r="AE185">
            <v>38609873716</v>
          </cell>
          <cell r="AF185">
            <v>244632634657</v>
          </cell>
          <cell r="AG185">
            <v>189500840828</v>
          </cell>
          <cell r="AH185">
            <v>25916835727</v>
          </cell>
          <cell r="AI185">
            <v>25916835727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1500000000</v>
          </cell>
          <cell r="AP185">
            <v>0</v>
          </cell>
          <cell r="AQ185">
            <v>1500000000</v>
          </cell>
          <cell r="AR185">
            <v>0</v>
          </cell>
          <cell r="AS185">
            <v>0</v>
          </cell>
        </row>
        <row r="186">
          <cell r="A186" t="str">
            <v>Total Se-Prov. DKI Jakarta</v>
          </cell>
          <cell r="B186" t="str">
            <v>-</v>
          </cell>
          <cell r="C186">
            <v>2</v>
          </cell>
          <cell r="D186">
            <v>62466130203554</v>
          </cell>
          <cell r="E186">
            <v>41488193370554</v>
          </cell>
          <cell r="F186">
            <v>35230000000000</v>
          </cell>
          <cell r="G186">
            <v>677885370000</v>
          </cell>
          <cell r="H186">
            <v>453338246000</v>
          </cell>
          <cell r="I186">
            <v>5126969754554</v>
          </cell>
          <cell r="J186">
            <v>17370450353000</v>
          </cell>
          <cell r="K186">
            <v>15621239355000</v>
          </cell>
          <cell r="L186">
            <v>0</v>
          </cell>
          <cell r="M186">
            <v>1749210998000</v>
          </cell>
          <cell r="N186">
            <v>3607486480000</v>
          </cell>
          <cell r="O186">
            <v>2207725600000</v>
          </cell>
          <cell r="P186">
            <v>0</v>
          </cell>
          <cell r="Q186">
            <v>0</v>
          </cell>
          <cell r="R186">
            <v>1399760880000</v>
          </cell>
          <cell r="S186">
            <v>0</v>
          </cell>
          <cell r="T186">
            <v>63612303305596</v>
          </cell>
          <cell r="U186">
            <v>28055746847929</v>
          </cell>
          <cell r="V186">
            <v>20140729686251</v>
          </cell>
          <cell r="W186">
            <v>49226437819</v>
          </cell>
          <cell r="X186">
            <v>3234116847884</v>
          </cell>
          <cell r="Y186">
            <v>1458036810329</v>
          </cell>
          <cell r="Z186">
            <v>2499348722000</v>
          </cell>
          <cell r="AA186">
            <v>0</v>
          </cell>
          <cell r="AB186">
            <v>348804149960</v>
          </cell>
          <cell r="AC186">
            <v>325484193686</v>
          </cell>
          <cell r="AD186">
            <v>35556556457667</v>
          </cell>
          <cell r="AE186">
            <v>3066783557689</v>
          </cell>
          <cell r="AF186">
            <v>16608666978677</v>
          </cell>
          <cell r="AG186">
            <v>15881105921301</v>
          </cell>
          <cell r="AH186">
            <v>7725828000000</v>
          </cell>
          <cell r="AI186">
            <v>5700000000000</v>
          </cell>
          <cell r="AJ186">
            <v>0</v>
          </cell>
          <cell r="AK186">
            <v>0</v>
          </cell>
          <cell r="AL186">
            <v>2025828000000</v>
          </cell>
          <cell r="AM186">
            <v>0</v>
          </cell>
          <cell r="AN186">
            <v>0</v>
          </cell>
          <cell r="AO186">
            <v>6579654897958</v>
          </cell>
          <cell r="AP186">
            <v>0</v>
          </cell>
          <cell r="AQ186">
            <v>6562456000000</v>
          </cell>
          <cell r="AR186">
            <v>17198897958</v>
          </cell>
          <cell r="AS186">
            <v>0</v>
          </cell>
        </row>
        <row r="187">
          <cell r="A187" t="str">
            <v>Prov. DKI Jakarta</v>
          </cell>
          <cell r="B187" t="str">
            <v>6 Tahun 2016</v>
          </cell>
          <cell r="C187">
            <v>42734</v>
          </cell>
          <cell r="D187">
            <v>62466130203554</v>
          </cell>
          <cell r="E187">
            <v>41488193370554</v>
          </cell>
          <cell r="F187">
            <v>35230000000000</v>
          </cell>
          <cell r="G187">
            <v>677885370000</v>
          </cell>
          <cell r="H187">
            <v>453338246000</v>
          </cell>
          <cell r="I187">
            <v>5126969754554</v>
          </cell>
          <cell r="J187">
            <v>17370450353000</v>
          </cell>
          <cell r="K187">
            <v>15621239355000</v>
          </cell>
          <cell r="L187">
            <v>0</v>
          </cell>
          <cell r="M187">
            <v>1749210998000</v>
          </cell>
          <cell r="N187">
            <v>3607486480000</v>
          </cell>
          <cell r="O187">
            <v>2207725600000</v>
          </cell>
          <cell r="P187">
            <v>0</v>
          </cell>
          <cell r="Q187">
            <v>0</v>
          </cell>
          <cell r="R187">
            <v>1399760880000</v>
          </cell>
          <cell r="S187">
            <v>0</v>
          </cell>
          <cell r="T187">
            <v>63612303305596</v>
          </cell>
          <cell r="U187">
            <v>28055746847929</v>
          </cell>
          <cell r="V187">
            <v>20140729686251</v>
          </cell>
          <cell r="W187">
            <v>49226437819</v>
          </cell>
          <cell r="X187">
            <v>3234116847884</v>
          </cell>
          <cell r="Y187">
            <v>1458036810329</v>
          </cell>
          <cell r="Z187">
            <v>2499348722000</v>
          </cell>
          <cell r="AA187">
            <v>0</v>
          </cell>
          <cell r="AB187">
            <v>348804149960</v>
          </cell>
          <cell r="AC187">
            <v>325484193686</v>
          </cell>
          <cell r="AD187">
            <v>35556556457667</v>
          </cell>
          <cell r="AE187">
            <v>3066783557689</v>
          </cell>
          <cell r="AF187">
            <v>16608666978677</v>
          </cell>
          <cell r="AG187">
            <v>15881105921301</v>
          </cell>
          <cell r="AH187">
            <v>7725828000000</v>
          </cell>
          <cell r="AI187">
            <v>5700000000000</v>
          </cell>
          <cell r="AJ187">
            <v>0</v>
          </cell>
          <cell r="AK187">
            <v>0</v>
          </cell>
          <cell r="AL187">
            <v>2025828000000</v>
          </cell>
          <cell r="AM187">
            <v>0</v>
          </cell>
          <cell r="AN187">
            <v>0</v>
          </cell>
          <cell r="AO187">
            <v>6579654897958</v>
          </cell>
          <cell r="AP187">
            <v>0</v>
          </cell>
          <cell r="AQ187">
            <v>6562456000000</v>
          </cell>
          <cell r="AR187">
            <v>17198897958</v>
          </cell>
          <cell r="AS187">
            <v>0</v>
          </cell>
        </row>
        <row r="188">
          <cell r="A188" t="str">
            <v>Total Se-Prov. Jawa Barat</v>
          </cell>
          <cell r="B188" t="str">
            <v>-</v>
          </cell>
          <cell r="C188">
            <v>2</v>
          </cell>
          <cell r="D188">
            <v>45984155677412</v>
          </cell>
          <cell r="E188">
            <v>20820666075478</v>
          </cell>
          <cell r="F188">
            <v>18051508195803</v>
          </cell>
          <cell r="G188">
            <v>423036613316</v>
          </cell>
          <cell r="H188">
            <v>366987298831</v>
          </cell>
          <cell r="I188">
            <v>1979133967528</v>
          </cell>
          <cell r="J188">
            <v>22092839249786</v>
          </cell>
          <cell r="K188">
            <v>2463009726174</v>
          </cell>
          <cell r="L188">
            <v>9235481195612</v>
          </cell>
          <cell r="M188">
            <v>10394348328000</v>
          </cell>
          <cell r="N188">
            <v>3070650352148</v>
          </cell>
          <cell r="O188">
            <v>33225600000</v>
          </cell>
          <cell r="P188">
            <v>0</v>
          </cell>
          <cell r="Q188">
            <v>1205157492148</v>
          </cell>
          <cell r="R188">
            <v>890311154000</v>
          </cell>
          <cell r="S188">
            <v>941956106000</v>
          </cell>
          <cell r="T188">
            <v>48625932282828.062</v>
          </cell>
          <cell r="U188">
            <v>34306811655981.039</v>
          </cell>
          <cell r="V188">
            <v>11259500061802.24</v>
          </cell>
          <cell r="W188">
            <v>14531600375</v>
          </cell>
          <cell r="X188">
            <v>55007667000</v>
          </cell>
          <cell r="Y188">
            <v>10948444649907</v>
          </cell>
          <cell r="Z188">
            <v>67045145000</v>
          </cell>
          <cell r="AA188">
            <v>6461097764376.2998</v>
          </cell>
          <cell r="AB188">
            <v>5409255756520</v>
          </cell>
          <cell r="AC188">
            <v>91929011000.5</v>
          </cell>
          <cell r="AD188">
            <v>14319120626847.02</v>
          </cell>
          <cell r="AE188">
            <v>1018296157471</v>
          </cell>
          <cell r="AF188">
            <v>7816544866723</v>
          </cell>
          <cell r="AG188">
            <v>5484279602653.0195</v>
          </cell>
          <cell r="AH188">
            <v>3114961007753.0601</v>
          </cell>
          <cell r="AI188">
            <v>3010461007753.0601</v>
          </cell>
          <cell r="AJ188">
            <v>12500000000</v>
          </cell>
          <cell r="AK188">
            <v>0</v>
          </cell>
          <cell r="AL188">
            <v>92000000000</v>
          </cell>
          <cell r="AM188">
            <v>0</v>
          </cell>
          <cell r="AN188">
            <v>0</v>
          </cell>
          <cell r="AO188">
            <v>473184402337</v>
          </cell>
          <cell r="AP188">
            <v>10000000000</v>
          </cell>
          <cell r="AQ188">
            <v>460254594000</v>
          </cell>
          <cell r="AR188">
            <v>2929808337</v>
          </cell>
          <cell r="AS188">
            <v>0</v>
          </cell>
        </row>
        <row r="189">
          <cell r="A189" t="str">
            <v>Prov. Jawa Barat</v>
          </cell>
          <cell r="B189" t="str">
            <v>09 Tahun 2016</v>
          </cell>
          <cell r="C189">
            <v>42734</v>
          </cell>
          <cell r="D189">
            <v>30540901041552</v>
          </cell>
          <cell r="E189">
            <v>16524120917766</v>
          </cell>
          <cell r="F189">
            <v>15238472081401</v>
          </cell>
          <cell r="G189">
            <v>58245147484</v>
          </cell>
          <cell r="H189">
            <v>323443062831</v>
          </cell>
          <cell r="I189">
            <v>903960626050</v>
          </cell>
          <cell r="J189">
            <v>13987089323786</v>
          </cell>
          <cell r="K189">
            <v>1723660213174</v>
          </cell>
          <cell r="L189">
            <v>2992041500612</v>
          </cell>
          <cell r="M189">
            <v>9271387610000</v>
          </cell>
          <cell r="N189">
            <v>29690800000</v>
          </cell>
          <cell r="O189">
            <v>22190800000</v>
          </cell>
          <cell r="P189">
            <v>0</v>
          </cell>
          <cell r="Q189">
            <v>0</v>
          </cell>
          <cell r="R189">
            <v>7500000000</v>
          </cell>
          <cell r="S189">
            <v>0</v>
          </cell>
          <cell r="T189">
            <v>32429026041552</v>
          </cell>
          <cell r="U189">
            <v>26208737552163</v>
          </cell>
          <cell r="V189">
            <v>5054514042136</v>
          </cell>
          <cell r="W189">
            <v>0</v>
          </cell>
          <cell r="X189">
            <v>15000000000</v>
          </cell>
          <cell r="Y189">
            <v>10382158831892</v>
          </cell>
          <cell r="Z189">
            <v>38479445000</v>
          </cell>
          <cell r="AA189">
            <v>6408516456981</v>
          </cell>
          <cell r="AB189">
            <v>4249268776154</v>
          </cell>
          <cell r="AC189">
            <v>60800000000</v>
          </cell>
          <cell r="AD189">
            <v>6220288489389</v>
          </cell>
          <cell r="AE189">
            <v>287984627354</v>
          </cell>
          <cell r="AF189">
            <v>3640712429315</v>
          </cell>
          <cell r="AG189">
            <v>2291591432720</v>
          </cell>
          <cell r="AH189">
            <v>2200000000000</v>
          </cell>
          <cell r="AI189">
            <v>2200000000000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311875000000</v>
          </cell>
          <cell r="AP189">
            <v>0</v>
          </cell>
          <cell r="AQ189">
            <v>311875000000</v>
          </cell>
          <cell r="AR189">
            <v>0</v>
          </cell>
          <cell r="AS189">
            <v>0</v>
          </cell>
        </row>
        <row r="190">
          <cell r="A190" t="str">
            <v>Total Kab/Kota Se-Prov. Jawa Barat</v>
          </cell>
          <cell r="B190" t="str">
            <v>-</v>
          </cell>
          <cell r="C190">
            <v>2</v>
          </cell>
          <cell r="D190">
            <v>15443254635860</v>
          </cell>
          <cell r="E190">
            <v>4296545157712</v>
          </cell>
          <cell r="F190">
            <v>2813036114402</v>
          </cell>
          <cell r="G190">
            <v>364791465832</v>
          </cell>
          <cell r="H190">
            <v>43544236000</v>
          </cell>
          <cell r="I190">
            <v>1075173341478</v>
          </cell>
          <cell r="J190">
            <v>8105749926000</v>
          </cell>
          <cell r="K190">
            <v>739349513000</v>
          </cell>
          <cell r="L190">
            <v>6243439695000</v>
          </cell>
          <cell r="M190">
            <v>1122960718000</v>
          </cell>
          <cell r="N190">
            <v>3040959552148</v>
          </cell>
          <cell r="O190">
            <v>11034800000</v>
          </cell>
          <cell r="P190">
            <v>0</v>
          </cell>
          <cell r="Q190">
            <v>1205157492148</v>
          </cell>
          <cell r="R190">
            <v>882811154000</v>
          </cell>
          <cell r="S190">
            <v>941956106000</v>
          </cell>
          <cell r="T190">
            <v>16196906241276.061</v>
          </cell>
          <cell r="U190">
            <v>8098074103818.04</v>
          </cell>
          <cell r="V190">
            <v>6204986019666.2402</v>
          </cell>
          <cell r="W190">
            <v>14531600375</v>
          </cell>
          <cell r="X190">
            <v>40007667000</v>
          </cell>
          <cell r="Y190">
            <v>566285818015</v>
          </cell>
          <cell r="Z190">
            <v>28565700000</v>
          </cell>
          <cell r="AA190">
            <v>52581307395.300003</v>
          </cell>
          <cell r="AB190">
            <v>1159986980366</v>
          </cell>
          <cell r="AC190">
            <v>31129011000.5</v>
          </cell>
          <cell r="AD190">
            <v>8098832137458.0195</v>
          </cell>
          <cell r="AE190">
            <v>730311530117</v>
          </cell>
          <cell r="AF190">
            <v>4175832437408</v>
          </cell>
          <cell r="AG190">
            <v>3192688169933.02</v>
          </cell>
          <cell r="AH190">
            <v>914961007753.06006</v>
          </cell>
          <cell r="AI190">
            <v>810461007753.06006</v>
          </cell>
          <cell r="AJ190">
            <v>12500000000</v>
          </cell>
          <cell r="AK190">
            <v>0</v>
          </cell>
          <cell r="AL190">
            <v>92000000000</v>
          </cell>
          <cell r="AM190">
            <v>0</v>
          </cell>
          <cell r="AN190">
            <v>0</v>
          </cell>
          <cell r="AO190">
            <v>161309402337</v>
          </cell>
          <cell r="AP190">
            <v>10000000000</v>
          </cell>
          <cell r="AQ190">
            <v>148379594000</v>
          </cell>
          <cell r="AR190">
            <v>2929808337</v>
          </cell>
          <cell r="AS190">
            <v>0</v>
          </cell>
        </row>
        <row r="191">
          <cell r="A191" t="str">
            <v>Kab. Bandung</v>
          </cell>
          <cell r="B191" t="str">
            <v>-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</row>
        <row r="192">
          <cell r="A192" t="str">
            <v>Kab. Bandung Barat</v>
          </cell>
          <cell r="B192" t="str">
            <v>-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</row>
        <row r="193">
          <cell r="A193" t="str">
            <v>Kab. Bekasi</v>
          </cell>
          <cell r="B193" t="str">
            <v>-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</row>
        <row r="194">
          <cell r="A194" t="str">
            <v>Kab. Bogor</v>
          </cell>
          <cell r="B194" t="str">
            <v>-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</row>
        <row r="195">
          <cell r="A195" t="str">
            <v>Kab. Ciamis</v>
          </cell>
          <cell r="B195" t="str">
            <v>78 Tahun 2016</v>
          </cell>
          <cell r="C195">
            <v>42734</v>
          </cell>
          <cell r="D195">
            <v>2268889128000</v>
          </cell>
          <cell r="E195">
            <v>200692823000</v>
          </cell>
          <cell r="F195">
            <v>48582678000</v>
          </cell>
          <cell r="G195">
            <v>18773332625</v>
          </cell>
          <cell r="H195">
            <v>3317036000</v>
          </cell>
          <cell r="I195">
            <v>130019776375</v>
          </cell>
          <cell r="J195">
            <v>1411811333000</v>
          </cell>
          <cell r="K195">
            <v>65308010000</v>
          </cell>
          <cell r="L195">
            <v>1203476252000</v>
          </cell>
          <cell r="M195">
            <v>143027071000</v>
          </cell>
          <cell r="N195">
            <v>656384972000</v>
          </cell>
          <cell r="O195">
            <v>0</v>
          </cell>
          <cell r="P195">
            <v>0</v>
          </cell>
          <cell r="Q195">
            <v>82896321000</v>
          </cell>
          <cell r="R195">
            <v>359669961000</v>
          </cell>
          <cell r="S195">
            <v>213818690000</v>
          </cell>
          <cell r="T195">
            <v>2266399128000</v>
          </cell>
          <cell r="U195">
            <v>1646652170500</v>
          </cell>
          <cell r="V195">
            <v>1131202390500</v>
          </cell>
          <cell r="W195">
            <v>0</v>
          </cell>
          <cell r="X195">
            <v>21600000000</v>
          </cell>
          <cell r="Y195">
            <v>91727000000</v>
          </cell>
          <cell r="Z195">
            <v>5000000000</v>
          </cell>
          <cell r="AA195">
            <v>7700000000</v>
          </cell>
          <cell r="AB195">
            <v>379422780000</v>
          </cell>
          <cell r="AC195">
            <v>10000000000</v>
          </cell>
          <cell r="AD195">
            <v>619746957500</v>
          </cell>
          <cell r="AE195">
            <v>85464072550</v>
          </cell>
          <cell r="AF195">
            <v>276297517095</v>
          </cell>
          <cell r="AG195">
            <v>257985367855</v>
          </cell>
          <cell r="AH195">
            <v>12500000000</v>
          </cell>
          <cell r="AI195">
            <v>0</v>
          </cell>
          <cell r="AJ195">
            <v>12500000000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14990000000</v>
          </cell>
          <cell r="AP195">
            <v>0</v>
          </cell>
          <cell r="AQ195">
            <v>14490000000</v>
          </cell>
          <cell r="AR195">
            <v>500000000</v>
          </cell>
          <cell r="AS195">
            <v>0</v>
          </cell>
        </row>
        <row r="196">
          <cell r="A196" t="str">
            <v>Kab. Cianjur</v>
          </cell>
          <cell r="B196" t="str">
            <v>-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</row>
        <row r="197">
          <cell r="A197" t="str">
            <v>Kab. Cirebon</v>
          </cell>
          <cell r="B197" t="str">
            <v>-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</row>
        <row r="198">
          <cell r="A198" t="str">
            <v>Kab. Garut</v>
          </cell>
          <cell r="B198" t="str">
            <v>-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</row>
        <row r="199">
          <cell r="A199" t="str">
            <v>Kab. Indramayu</v>
          </cell>
          <cell r="B199" t="str">
            <v>-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</row>
        <row r="200">
          <cell r="A200" t="str">
            <v>Kab. Karawang</v>
          </cell>
          <cell r="B200" t="str">
            <v>-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</row>
        <row r="201">
          <cell r="A201" t="str">
            <v>Kab. Kuningan</v>
          </cell>
          <cell r="B201" t="str">
            <v>-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</row>
        <row r="202">
          <cell r="A202" t="str">
            <v>Kab. Majalengka</v>
          </cell>
          <cell r="B202" t="str">
            <v>-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</row>
        <row r="203">
          <cell r="A203" t="str">
            <v>Kab. Pangandaran</v>
          </cell>
          <cell r="B203" t="str">
            <v>80 Tahun 2016</v>
          </cell>
          <cell r="C203">
            <v>42734</v>
          </cell>
          <cell r="D203">
            <v>1232301278503</v>
          </cell>
          <cell r="E203">
            <v>93715119346</v>
          </cell>
          <cell r="F203">
            <v>42709987011</v>
          </cell>
          <cell r="G203">
            <v>28087029900</v>
          </cell>
          <cell r="H203">
            <v>0</v>
          </cell>
          <cell r="I203">
            <v>22918102435</v>
          </cell>
          <cell r="J203">
            <v>712498581000</v>
          </cell>
          <cell r="K203">
            <v>67303843000</v>
          </cell>
          <cell r="L203">
            <v>546731125000</v>
          </cell>
          <cell r="M203">
            <v>98463613000</v>
          </cell>
          <cell r="N203">
            <v>426087578157</v>
          </cell>
          <cell r="O203">
            <v>0</v>
          </cell>
          <cell r="P203">
            <v>0</v>
          </cell>
          <cell r="Q203">
            <v>36801568157</v>
          </cell>
          <cell r="R203">
            <v>92707605000</v>
          </cell>
          <cell r="S203">
            <v>296578405000</v>
          </cell>
          <cell r="T203">
            <v>1333301278503</v>
          </cell>
          <cell r="U203">
            <v>705578094063</v>
          </cell>
          <cell r="V203">
            <v>482711280338</v>
          </cell>
          <cell r="W203">
            <v>0</v>
          </cell>
          <cell r="X203">
            <v>10000000000</v>
          </cell>
          <cell r="Y203">
            <v>18178325000</v>
          </cell>
          <cell r="Z203">
            <v>3000000000</v>
          </cell>
          <cell r="AA203">
            <v>6780807000</v>
          </cell>
          <cell r="AB203">
            <v>182407681725</v>
          </cell>
          <cell r="AC203">
            <v>2500000000</v>
          </cell>
          <cell r="AD203">
            <v>627723184440</v>
          </cell>
          <cell r="AE203">
            <v>18532949415</v>
          </cell>
          <cell r="AF203">
            <v>210385093942</v>
          </cell>
          <cell r="AG203">
            <v>398805141083</v>
          </cell>
          <cell r="AH203">
            <v>101000000000</v>
          </cell>
          <cell r="AI203">
            <v>101000000000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</row>
        <row r="204">
          <cell r="A204" t="str">
            <v>Kab. Purwakarta</v>
          </cell>
          <cell r="B204" t="str">
            <v>-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</row>
        <row r="205">
          <cell r="A205" t="str">
            <v>Kab. Subang</v>
          </cell>
          <cell r="B205" t="str">
            <v>-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</row>
        <row r="206">
          <cell r="A206" t="str">
            <v>Kab. Sukabumi</v>
          </cell>
          <cell r="B206" t="str">
            <v>112 Tahun 2016</v>
          </cell>
          <cell r="C206">
            <v>42734</v>
          </cell>
          <cell r="D206">
            <v>3480485949000</v>
          </cell>
          <cell r="E206">
            <v>535356500000</v>
          </cell>
          <cell r="F206">
            <v>201746000000</v>
          </cell>
          <cell r="G206">
            <v>40548595000</v>
          </cell>
          <cell r="H206">
            <v>7008000000</v>
          </cell>
          <cell r="I206">
            <v>286053905000</v>
          </cell>
          <cell r="J206">
            <v>2082842399000</v>
          </cell>
          <cell r="K206">
            <v>146260813000</v>
          </cell>
          <cell r="L206">
            <v>1711335588000</v>
          </cell>
          <cell r="M206">
            <v>225245998000</v>
          </cell>
          <cell r="N206">
            <v>862287050000</v>
          </cell>
          <cell r="O206">
            <v>1034800000</v>
          </cell>
          <cell r="P206">
            <v>0</v>
          </cell>
          <cell r="Q206">
            <v>211008918000</v>
          </cell>
          <cell r="R206">
            <v>323932936000</v>
          </cell>
          <cell r="S206">
            <v>326310396000</v>
          </cell>
          <cell r="T206">
            <v>3499958658000</v>
          </cell>
          <cell r="U206">
            <v>2103071415967</v>
          </cell>
          <cell r="V206">
            <v>1449228696232</v>
          </cell>
          <cell r="W206">
            <v>0</v>
          </cell>
          <cell r="X206">
            <v>3814942000</v>
          </cell>
          <cell r="Y206">
            <v>59687000000</v>
          </cell>
          <cell r="Z206">
            <v>10669516000</v>
          </cell>
          <cell r="AA206">
            <v>36618689250</v>
          </cell>
          <cell r="AB206">
            <v>533052572485</v>
          </cell>
          <cell r="AC206">
            <v>10000000000</v>
          </cell>
          <cell r="AD206">
            <v>1396887242033</v>
          </cell>
          <cell r="AE206">
            <v>149083031785</v>
          </cell>
          <cell r="AF206">
            <v>808870719109</v>
          </cell>
          <cell r="AG206">
            <v>438933491139</v>
          </cell>
          <cell r="AH206">
            <v>56862303000</v>
          </cell>
          <cell r="AI206">
            <v>56862303000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37389594000</v>
          </cell>
          <cell r="AP206">
            <v>10000000000</v>
          </cell>
          <cell r="AQ206">
            <v>27389594000</v>
          </cell>
          <cell r="AR206">
            <v>0</v>
          </cell>
          <cell r="AS206">
            <v>0</v>
          </cell>
        </row>
        <row r="207">
          <cell r="A207" t="str">
            <v>Kab. Sumedang</v>
          </cell>
          <cell r="B207" t="str">
            <v>-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</row>
        <row r="208">
          <cell r="A208" t="str">
            <v>Kab. Tasikmalaya</v>
          </cell>
          <cell r="B208" t="str">
            <v>-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</row>
        <row r="209">
          <cell r="A209" t="str">
            <v>Kota Bandung</v>
          </cell>
          <cell r="B209" t="str">
            <v>230 Tahun 2017</v>
          </cell>
          <cell r="C209">
            <v>42786</v>
          </cell>
          <cell r="D209">
            <v>6503784682502</v>
          </cell>
          <cell r="E209">
            <v>3065143012234</v>
          </cell>
          <cell r="F209">
            <v>2400097139060</v>
          </cell>
          <cell r="G209">
            <v>262678023845</v>
          </cell>
          <cell r="H209">
            <v>20000000000</v>
          </cell>
          <cell r="I209">
            <v>382367849329</v>
          </cell>
          <cell r="J209">
            <v>2592216225000</v>
          </cell>
          <cell r="K209">
            <v>344482401000</v>
          </cell>
          <cell r="L209">
            <v>1823867625000</v>
          </cell>
          <cell r="M209">
            <v>423866199000</v>
          </cell>
          <cell r="N209">
            <v>846425445268</v>
          </cell>
          <cell r="O209">
            <v>10000000000</v>
          </cell>
          <cell r="P209">
            <v>0</v>
          </cell>
          <cell r="Q209">
            <v>747573257268</v>
          </cell>
          <cell r="R209">
            <v>0</v>
          </cell>
          <cell r="S209">
            <v>88852188000</v>
          </cell>
          <cell r="T209">
            <v>6855932292456</v>
          </cell>
          <cell r="U209">
            <v>2623331561264</v>
          </cell>
          <cell r="V209">
            <v>2236523467949</v>
          </cell>
          <cell r="W209">
            <v>0</v>
          </cell>
          <cell r="X209">
            <v>4592725000</v>
          </cell>
          <cell r="Y209">
            <v>375815368315</v>
          </cell>
          <cell r="Z209">
            <v>0</v>
          </cell>
          <cell r="AA209">
            <v>0</v>
          </cell>
          <cell r="AB209">
            <v>1000000000</v>
          </cell>
          <cell r="AC209">
            <v>5400000000</v>
          </cell>
          <cell r="AD209">
            <v>4232600731192</v>
          </cell>
          <cell r="AE209">
            <v>341669260717</v>
          </cell>
          <cell r="AF209">
            <v>2260967394301</v>
          </cell>
          <cell r="AG209">
            <v>1629964076174</v>
          </cell>
          <cell r="AH209">
            <v>455147609954</v>
          </cell>
          <cell r="AI209">
            <v>455147609954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103000000000</v>
          </cell>
          <cell r="AP209">
            <v>0</v>
          </cell>
          <cell r="AQ209">
            <v>103000000000</v>
          </cell>
          <cell r="AR209">
            <v>0</v>
          </cell>
          <cell r="AS209">
            <v>0</v>
          </cell>
        </row>
        <row r="210">
          <cell r="A210" t="str">
            <v>Kota Banjar</v>
          </cell>
          <cell r="B210" t="str">
            <v>33 Tahun 2017</v>
          </cell>
          <cell r="C210">
            <v>42734</v>
          </cell>
          <cell r="D210">
            <v>699862903806</v>
          </cell>
          <cell r="E210">
            <v>131300513353</v>
          </cell>
          <cell r="F210">
            <v>8532513353</v>
          </cell>
          <cell r="G210">
            <v>6285598100</v>
          </cell>
          <cell r="H210">
            <v>4400000000</v>
          </cell>
          <cell r="I210">
            <v>112082401900</v>
          </cell>
          <cell r="J210">
            <v>478215136000</v>
          </cell>
          <cell r="K210">
            <v>51559066000</v>
          </cell>
          <cell r="L210">
            <v>371446687000</v>
          </cell>
          <cell r="M210">
            <v>55209383000</v>
          </cell>
          <cell r="N210">
            <v>90347254453</v>
          </cell>
          <cell r="O210">
            <v>0</v>
          </cell>
          <cell r="P210">
            <v>0</v>
          </cell>
          <cell r="Q210">
            <v>22832778453</v>
          </cell>
          <cell r="R210">
            <v>51118049000</v>
          </cell>
          <cell r="S210">
            <v>16396427000</v>
          </cell>
          <cell r="T210">
            <v>711162903806</v>
          </cell>
          <cell r="U210">
            <v>400250516428.97998</v>
          </cell>
          <cell r="V210">
            <v>312584687431.67999</v>
          </cell>
          <cell r="W210">
            <v>0</v>
          </cell>
          <cell r="X210">
            <v>0</v>
          </cell>
          <cell r="Y210">
            <v>12110800000</v>
          </cell>
          <cell r="Z210">
            <v>9896184000</v>
          </cell>
          <cell r="AA210">
            <v>1481811145.3</v>
          </cell>
          <cell r="AB210">
            <v>63177033852</v>
          </cell>
          <cell r="AC210">
            <v>1000000000</v>
          </cell>
          <cell r="AD210">
            <v>310912387377.02002</v>
          </cell>
          <cell r="AE210">
            <v>30633557400</v>
          </cell>
          <cell r="AF210">
            <v>177145873027</v>
          </cell>
          <cell r="AG210">
            <v>103132956950.02</v>
          </cell>
          <cell r="AH210">
            <v>11300000000</v>
          </cell>
          <cell r="AI210">
            <v>11300000000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</row>
        <row r="211">
          <cell r="A211" t="str">
            <v>Kota Bekasi</v>
          </cell>
          <cell r="B211" t="str">
            <v>-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</row>
        <row r="212">
          <cell r="A212" t="str">
            <v>Kota Bogor</v>
          </cell>
          <cell r="B212" t="str">
            <v>-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</row>
        <row r="213">
          <cell r="A213" t="str">
            <v>Kota Cimahi</v>
          </cell>
          <cell r="B213" t="str">
            <v>54 Tahun 2016</v>
          </cell>
          <cell r="C213">
            <v>42733</v>
          </cell>
          <cell r="D213">
            <v>1257930694049</v>
          </cell>
          <cell r="E213">
            <v>270337189779</v>
          </cell>
          <cell r="F213">
            <v>111367796978</v>
          </cell>
          <cell r="G213">
            <v>8418886362</v>
          </cell>
          <cell r="H213">
            <v>8819200000</v>
          </cell>
          <cell r="I213">
            <v>141731306439</v>
          </cell>
          <cell r="J213">
            <v>828166252000</v>
          </cell>
          <cell r="K213">
            <v>64435380000</v>
          </cell>
          <cell r="L213">
            <v>586582418000</v>
          </cell>
          <cell r="M213">
            <v>177148454000</v>
          </cell>
          <cell r="N213">
            <v>159427252270</v>
          </cell>
          <cell r="O213">
            <v>0</v>
          </cell>
          <cell r="P213">
            <v>0</v>
          </cell>
          <cell r="Q213">
            <v>104044649270</v>
          </cell>
          <cell r="R213">
            <v>55382603000</v>
          </cell>
          <cell r="S213">
            <v>0</v>
          </cell>
          <cell r="T213">
            <v>1530151980511.0601</v>
          </cell>
          <cell r="U213">
            <v>619190345595.06006</v>
          </cell>
          <cell r="V213">
            <v>592735497215.56006</v>
          </cell>
          <cell r="W213">
            <v>14531600375</v>
          </cell>
          <cell r="X213">
            <v>0</v>
          </cell>
          <cell r="Y213">
            <v>8767324700</v>
          </cell>
          <cell r="Z213">
            <v>0</v>
          </cell>
          <cell r="AA213">
            <v>0</v>
          </cell>
          <cell r="AB213">
            <v>926912304</v>
          </cell>
          <cell r="AC213">
            <v>2229011000.5</v>
          </cell>
          <cell r="AD213">
            <v>910961634916</v>
          </cell>
          <cell r="AE213">
            <v>104928658250</v>
          </cell>
          <cell r="AF213">
            <v>442165839934</v>
          </cell>
          <cell r="AG213">
            <v>363867136732</v>
          </cell>
          <cell r="AH213">
            <v>278151094799.06</v>
          </cell>
          <cell r="AI213">
            <v>186151094799.06</v>
          </cell>
          <cell r="AJ213">
            <v>0</v>
          </cell>
          <cell r="AK213">
            <v>0</v>
          </cell>
          <cell r="AL213">
            <v>92000000000</v>
          </cell>
          <cell r="AM213">
            <v>0</v>
          </cell>
          <cell r="AN213">
            <v>0</v>
          </cell>
          <cell r="AO213">
            <v>5929808337</v>
          </cell>
          <cell r="AP213">
            <v>0</v>
          </cell>
          <cell r="AQ213">
            <v>3500000000</v>
          </cell>
          <cell r="AR213">
            <v>2429808337</v>
          </cell>
          <cell r="AS213">
            <v>0</v>
          </cell>
        </row>
        <row r="214">
          <cell r="A214" t="str">
            <v>Kota Cirebon</v>
          </cell>
          <cell r="B214" t="str">
            <v>-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</row>
        <row r="215">
          <cell r="A215" t="str">
            <v>Kota Depok</v>
          </cell>
          <cell r="B215" t="str">
            <v>-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</row>
        <row r="216">
          <cell r="A216" t="str">
            <v>Kota Sukabumi</v>
          </cell>
          <cell r="B216" t="str">
            <v>-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</row>
        <row r="217">
          <cell r="A217" t="str">
            <v>Kota Tasikmalaya</v>
          </cell>
          <cell r="B217" t="str">
            <v>-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</row>
        <row r="218">
          <cell r="A218" t="str">
            <v>Total Se-Prov. Banten</v>
          </cell>
          <cell r="B218" t="str">
            <v>-</v>
          </cell>
          <cell r="C218">
            <v>2</v>
          </cell>
          <cell r="D218">
            <v>15787027556777.391</v>
          </cell>
          <cell r="E218">
            <v>6592326871331.3896</v>
          </cell>
          <cell r="F218">
            <v>5860596388430</v>
          </cell>
          <cell r="G218">
            <v>91287135274</v>
          </cell>
          <cell r="H218">
            <v>76006029803</v>
          </cell>
          <cell r="I218">
            <v>564437317824.39001</v>
          </cell>
          <cell r="J218">
            <v>7531551943558</v>
          </cell>
          <cell r="K218">
            <v>858316770360</v>
          </cell>
          <cell r="L218">
            <v>4128504210198</v>
          </cell>
          <cell r="M218">
            <v>2544730963000</v>
          </cell>
          <cell r="N218">
            <v>1663148741888</v>
          </cell>
          <cell r="O218">
            <v>11670000000</v>
          </cell>
          <cell r="P218">
            <v>0</v>
          </cell>
          <cell r="Q218">
            <v>341868663888</v>
          </cell>
          <cell r="R218">
            <v>790296436000</v>
          </cell>
          <cell r="S218">
            <v>519313642000</v>
          </cell>
          <cell r="T218">
            <v>16980195688022.391</v>
          </cell>
          <cell r="U218">
            <v>10584793630978.119</v>
          </cell>
          <cell r="V218">
            <v>4293877448292.02</v>
          </cell>
          <cell r="W218">
            <v>0</v>
          </cell>
          <cell r="X218">
            <v>0</v>
          </cell>
          <cell r="Y218">
            <v>2471034546370</v>
          </cell>
          <cell r="Z218">
            <v>150264100000</v>
          </cell>
          <cell r="AA218">
            <v>2221845207870.3999</v>
          </cell>
          <cell r="AB218">
            <v>1389247598445.7</v>
          </cell>
          <cell r="AC218">
            <v>58524730000</v>
          </cell>
          <cell r="AD218">
            <v>6395402057044.2695</v>
          </cell>
          <cell r="AE218">
            <v>419078276132</v>
          </cell>
          <cell r="AF218">
            <v>3131287115567</v>
          </cell>
          <cell r="AG218">
            <v>2845036665345.27</v>
          </cell>
          <cell r="AH218">
            <v>1226225131245</v>
          </cell>
          <cell r="AI218">
            <v>1226225131245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33057000000</v>
          </cell>
          <cell r="AP218">
            <v>0</v>
          </cell>
          <cell r="AQ218">
            <v>33057000000</v>
          </cell>
          <cell r="AR218">
            <v>0</v>
          </cell>
          <cell r="AS218">
            <v>0</v>
          </cell>
        </row>
        <row r="219">
          <cell r="A219" t="str">
            <v>Prov. Banten</v>
          </cell>
          <cell r="B219" t="str">
            <v>1 Tahun 2017</v>
          </cell>
          <cell r="C219">
            <v>42746</v>
          </cell>
          <cell r="D219">
            <v>9790923478551</v>
          </cell>
          <cell r="E219">
            <v>5666689017551</v>
          </cell>
          <cell r="F219">
            <v>5444173000000</v>
          </cell>
          <cell r="G219">
            <v>20891830000</v>
          </cell>
          <cell r="H219">
            <v>49700000000</v>
          </cell>
          <cell r="I219">
            <v>151924187551</v>
          </cell>
          <cell r="J219">
            <v>3914936414000</v>
          </cell>
          <cell r="K219">
            <v>635215279000</v>
          </cell>
          <cell r="L219">
            <v>1105821476000</v>
          </cell>
          <cell r="M219">
            <v>2173899659000</v>
          </cell>
          <cell r="N219">
            <v>209298047000</v>
          </cell>
          <cell r="O219">
            <v>5670000000</v>
          </cell>
          <cell r="P219">
            <v>0</v>
          </cell>
          <cell r="Q219">
            <v>0</v>
          </cell>
          <cell r="R219">
            <v>203628047000</v>
          </cell>
          <cell r="S219">
            <v>0</v>
          </cell>
          <cell r="T219">
            <v>10349986542551</v>
          </cell>
          <cell r="U219">
            <v>6936624336124</v>
          </cell>
          <cell r="V219">
            <v>1587691144406</v>
          </cell>
          <cell r="W219">
            <v>0</v>
          </cell>
          <cell r="X219">
            <v>0</v>
          </cell>
          <cell r="Y219">
            <v>2376144610000</v>
          </cell>
          <cell r="Z219">
            <v>138877500000</v>
          </cell>
          <cell r="AA219">
            <v>2184014250000</v>
          </cell>
          <cell r="AB219">
            <v>613846831718</v>
          </cell>
          <cell r="AC219">
            <v>36050000000</v>
          </cell>
          <cell r="AD219">
            <v>3413362206427</v>
          </cell>
          <cell r="AE219">
            <v>213992373700</v>
          </cell>
          <cell r="AF219">
            <v>1683721266405</v>
          </cell>
          <cell r="AG219">
            <v>1515648566322</v>
          </cell>
          <cell r="AH219">
            <v>559063064000</v>
          </cell>
          <cell r="AI219">
            <v>559063064000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</row>
        <row r="220">
          <cell r="A220" t="str">
            <v>Total Kab/Kota Se-Prov. Banten</v>
          </cell>
          <cell r="B220" t="str">
            <v>-</v>
          </cell>
          <cell r="C220">
            <v>2</v>
          </cell>
          <cell r="D220">
            <v>5996104078226.3896</v>
          </cell>
          <cell r="E220">
            <v>925637853780.39001</v>
          </cell>
          <cell r="F220">
            <v>416423388430</v>
          </cell>
          <cell r="G220">
            <v>70395305274</v>
          </cell>
          <cell r="H220">
            <v>26306029803</v>
          </cell>
          <cell r="I220">
            <v>412513130273.39001</v>
          </cell>
          <cell r="J220">
            <v>3616615529558</v>
          </cell>
          <cell r="K220">
            <v>223101491360</v>
          </cell>
          <cell r="L220">
            <v>3022682734198</v>
          </cell>
          <cell r="M220">
            <v>370831304000</v>
          </cell>
          <cell r="N220">
            <v>1453850694888</v>
          </cell>
          <cell r="O220">
            <v>6000000000</v>
          </cell>
          <cell r="P220">
            <v>0</v>
          </cell>
          <cell r="Q220">
            <v>341868663888</v>
          </cell>
          <cell r="R220">
            <v>586668389000</v>
          </cell>
          <cell r="S220">
            <v>519313642000</v>
          </cell>
          <cell r="T220">
            <v>6630209145471.3896</v>
          </cell>
          <cell r="U220">
            <v>3648169294854.1201</v>
          </cell>
          <cell r="V220">
            <v>2706186303886.02</v>
          </cell>
          <cell r="W220">
            <v>0</v>
          </cell>
          <cell r="X220">
            <v>0</v>
          </cell>
          <cell r="Y220">
            <v>94889936370</v>
          </cell>
          <cell r="Z220">
            <v>11386600000</v>
          </cell>
          <cell r="AA220">
            <v>37830957870.400002</v>
          </cell>
          <cell r="AB220">
            <v>775400766727.69995</v>
          </cell>
          <cell r="AC220">
            <v>22474730000</v>
          </cell>
          <cell r="AD220">
            <v>2982039850617.27</v>
          </cell>
          <cell r="AE220">
            <v>205085902432</v>
          </cell>
          <cell r="AF220">
            <v>1447565849162</v>
          </cell>
          <cell r="AG220">
            <v>1329388099023.27</v>
          </cell>
          <cell r="AH220">
            <v>667162067245</v>
          </cell>
          <cell r="AI220">
            <v>667162067245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33057000000</v>
          </cell>
          <cell r="AP220">
            <v>0</v>
          </cell>
          <cell r="AQ220">
            <v>33057000000</v>
          </cell>
          <cell r="AR220">
            <v>0</v>
          </cell>
          <cell r="AS220">
            <v>0</v>
          </cell>
        </row>
        <row r="221">
          <cell r="A221" t="str">
            <v>Kab. Lebak</v>
          </cell>
          <cell r="B221" t="str">
            <v>-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</row>
        <row r="222">
          <cell r="A222" t="str">
            <v>Kab. Pandeglang</v>
          </cell>
          <cell r="B222" t="str">
            <v>01 Tahun 2017</v>
          </cell>
          <cell r="C222">
            <v>42738</v>
          </cell>
          <cell r="D222">
            <v>2338321204403.3901</v>
          </cell>
          <cell r="E222">
            <v>194122364780.39001</v>
          </cell>
          <cell r="F222">
            <v>34767388430</v>
          </cell>
          <cell r="G222">
            <v>20161702274</v>
          </cell>
          <cell r="H222">
            <v>9509295803</v>
          </cell>
          <cell r="I222">
            <v>129683978273.39</v>
          </cell>
          <cell r="J222">
            <v>1527628593577</v>
          </cell>
          <cell r="K222">
            <v>85256109293</v>
          </cell>
          <cell r="L222">
            <v>1249358782284</v>
          </cell>
          <cell r="M222">
            <v>193013702000</v>
          </cell>
          <cell r="N222">
            <v>616570246046</v>
          </cell>
          <cell r="O222">
            <v>0</v>
          </cell>
          <cell r="P222">
            <v>0</v>
          </cell>
          <cell r="Q222">
            <v>96093078046</v>
          </cell>
          <cell r="R222">
            <v>258329620000</v>
          </cell>
          <cell r="S222">
            <v>262147548000</v>
          </cell>
          <cell r="T222">
            <v>2596858857010.3901</v>
          </cell>
          <cell r="U222">
            <v>1566351098052.1201</v>
          </cell>
          <cell r="V222">
            <v>1121396324738.02</v>
          </cell>
          <cell r="W222">
            <v>0</v>
          </cell>
          <cell r="X222">
            <v>0</v>
          </cell>
          <cell r="Y222">
            <v>27969482000</v>
          </cell>
          <cell r="Z222">
            <v>9883000000</v>
          </cell>
          <cell r="AA222">
            <v>5492909070.3999996</v>
          </cell>
          <cell r="AB222">
            <v>396609382243.70001</v>
          </cell>
          <cell r="AC222">
            <v>5000000000</v>
          </cell>
          <cell r="AD222">
            <v>1030507758958.27</v>
          </cell>
          <cell r="AE222">
            <v>85447894140</v>
          </cell>
          <cell r="AF222">
            <v>414852005959</v>
          </cell>
          <cell r="AG222">
            <v>530207858859.27002</v>
          </cell>
          <cell r="AH222">
            <v>282094652607</v>
          </cell>
          <cell r="AI222">
            <v>282094652607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23557000000</v>
          </cell>
          <cell r="AP222">
            <v>0</v>
          </cell>
          <cell r="AQ222">
            <v>23557000000</v>
          </cell>
          <cell r="AR222">
            <v>0</v>
          </cell>
          <cell r="AS222">
            <v>0</v>
          </cell>
        </row>
        <row r="223">
          <cell r="A223" t="str">
            <v>Kab. Serang</v>
          </cell>
          <cell r="B223" t="str">
            <v>80 Tahun 2017</v>
          </cell>
          <cell r="C223">
            <v>42734</v>
          </cell>
          <cell r="D223">
            <v>2492473527000</v>
          </cell>
          <cell r="E223">
            <v>597794381000</v>
          </cell>
          <cell r="F223">
            <v>284102000000</v>
          </cell>
          <cell r="G223">
            <v>36760495000</v>
          </cell>
          <cell r="H223">
            <v>16796734000</v>
          </cell>
          <cell r="I223">
            <v>260135152000</v>
          </cell>
          <cell r="J223">
            <v>1266446674000</v>
          </cell>
          <cell r="K223">
            <v>56963737000</v>
          </cell>
          <cell r="L223">
            <v>1090140139000</v>
          </cell>
          <cell r="M223">
            <v>119342798000</v>
          </cell>
          <cell r="N223">
            <v>628232472000</v>
          </cell>
          <cell r="O223">
            <v>6000000000</v>
          </cell>
          <cell r="P223">
            <v>0</v>
          </cell>
          <cell r="Q223">
            <v>144068652000</v>
          </cell>
          <cell r="R223">
            <v>220997726000</v>
          </cell>
          <cell r="S223">
            <v>257166094000</v>
          </cell>
          <cell r="T223">
            <v>2773212813254</v>
          </cell>
          <cell r="U223">
            <v>1533386138600</v>
          </cell>
          <cell r="V223">
            <v>1081957925000</v>
          </cell>
          <cell r="W223">
            <v>0</v>
          </cell>
          <cell r="X223">
            <v>0</v>
          </cell>
          <cell r="Y223">
            <v>25198693000</v>
          </cell>
          <cell r="Z223">
            <v>0</v>
          </cell>
          <cell r="AA223">
            <v>32338048800</v>
          </cell>
          <cell r="AB223">
            <v>377639231800</v>
          </cell>
          <cell r="AC223">
            <v>16252240000</v>
          </cell>
          <cell r="AD223">
            <v>1239826674654</v>
          </cell>
          <cell r="AE223">
            <v>80886192286</v>
          </cell>
          <cell r="AF223">
            <v>665307889063</v>
          </cell>
          <cell r="AG223">
            <v>493632593305</v>
          </cell>
          <cell r="AH223">
            <v>290239286254</v>
          </cell>
          <cell r="AI223">
            <v>290239286254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9500000000</v>
          </cell>
          <cell r="AP223">
            <v>0</v>
          </cell>
          <cell r="AQ223">
            <v>9500000000</v>
          </cell>
          <cell r="AR223">
            <v>0</v>
          </cell>
          <cell r="AS223">
            <v>0</v>
          </cell>
        </row>
        <row r="224">
          <cell r="A224" t="str">
            <v>Kab. Tangerang</v>
          </cell>
          <cell r="B224" t="str">
            <v>-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</row>
        <row r="225">
          <cell r="A225" t="str">
            <v>Kota Cilegon</v>
          </cell>
          <cell r="B225" t="str">
            <v>-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</row>
        <row r="226">
          <cell r="A226" t="str">
            <v>Kota Serang</v>
          </cell>
          <cell r="B226" t="str">
            <v>1 Tahun 2017</v>
          </cell>
          <cell r="C226">
            <v>42738</v>
          </cell>
          <cell r="D226">
            <v>1165309346823</v>
          </cell>
          <cell r="E226">
            <v>133721108000</v>
          </cell>
          <cell r="F226">
            <v>97554000000</v>
          </cell>
          <cell r="G226">
            <v>13473108000</v>
          </cell>
          <cell r="H226">
            <v>0</v>
          </cell>
          <cell r="I226">
            <v>22694000000</v>
          </cell>
          <cell r="J226">
            <v>822540261981</v>
          </cell>
          <cell r="K226">
            <v>80881645067</v>
          </cell>
          <cell r="L226">
            <v>683183812914</v>
          </cell>
          <cell r="M226">
            <v>58474804000</v>
          </cell>
          <cell r="N226">
            <v>209047976842</v>
          </cell>
          <cell r="O226">
            <v>0</v>
          </cell>
          <cell r="P226">
            <v>0</v>
          </cell>
          <cell r="Q226">
            <v>101706933842</v>
          </cell>
          <cell r="R226">
            <v>107341043000</v>
          </cell>
          <cell r="S226">
            <v>0</v>
          </cell>
          <cell r="T226">
            <v>1260137475207</v>
          </cell>
          <cell r="U226">
            <v>548432058202</v>
          </cell>
          <cell r="V226">
            <v>502832054148</v>
          </cell>
          <cell r="W226">
            <v>0</v>
          </cell>
          <cell r="X226">
            <v>0</v>
          </cell>
          <cell r="Y226">
            <v>41721761370</v>
          </cell>
          <cell r="Z226">
            <v>1503600000</v>
          </cell>
          <cell r="AA226">
            <v>0</v>
          </cell>
          <cell r="AB226">
            <v>1152152684</v>
          </cell>
          <cell r="AC226">
            <v>1222490000</v>
          </cell>
          <cell r="AD226">
            <v>711705417005</v>
          </cell>
          <cell r="AE226">
            <v>38751816006</v>
          </cell>
          <cell r="AF226">
            <v>367405954140</v>
          </cell>
          <cell r="AG226">
            <v>305547646859</v>
          </cell>
          <cell r="AH226">
            <v>94828128384</v>
          </cell>
          <cell r="AI226">
            <v>94828128384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</row>
        <row r="227">
          <cell r="A227" t="str">
            <v>Kota Tangerang</v>
          </cell>
          <cell r="B227" t="str">
            <v>-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</row>
        <row r="228">
          <cell r="A228" t="str">
            <v>Kota Tangerang Selatan</v>
          </cell>
          <cell r="B228" t="str">
            <v>-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</row>
        <row r="229">
          <cell r="A229" t="str">
            <v>Total Se-Prov. Jawa Tengah</v>
          </cell>
          <cell r="B229" t="str">
            <v>-</v>
          </cell>
          <cell r="C229">
            <v>2</v>
          </cell>
          <cell r="D229">
            <v>42813213858303</v>
          </cell>
          <cell r="E229">
            <v>14678741211757</v>
          </cell>
          <cell r="F229">
            <v>10925613928000</v>
          </cell>
          <cell r="G229">
            <v>290056836350</v>
          </cell>
          <cell r="H229">
            <v>470436820873</v>
          </cell>
          <cell r="I229">
            <v>2992633626534</v>
          </cell>
          <cell r="J229">
            <v>21851483978254</v>
          </cell>
          <cell r="K229">
            <v>1692010383000</v>
          </cell>
          <cell r="L229">
            <v>13406742757254</v>
          </cell>
          <cell r="M229">
            <v>6752730838000</v>
          </cell>
          <cell r="N229">
            <v>6282988668292</v>
          </cell>
          <cell r="O229">
            <v>67958396549</v>
          </cell>
          <cell r="P229">
            <v>0</v>
          </cell>
          <cell r="Q229">
            <v>1237838791743</v>
          </cell>
          <cell r="R229">
            <v>3096060489000</v>
          </cell>
          <cell r="S229">
            <v>1881130991000</v>
          </cell>
          <cell r="T229">
            <v>43501614073038</v>
          </cell>
          <cell r="U229">
            <v>29873866458129</v>
          </cell>
          <cell r="V229">
            <v>14390441823890</v>
          </cell>
          <cell r="W229">
            <v>0</v>
          </cell>
          <cell r="X229">
            <v>0</v>
          </cell>
          <cell r="Y229">
            <v>5247934636400</v>
          </cell>
          <cell r="Z229">
            <v>354574178000</v>
          </cell>
          <cell r="AA229">
            <v>4492291257011</v>
          </cell>
          <cell r="AB229">
            <v>5275820142828</v>
          </cell>
          <cell r="AC229">
            <v>112804420000</v>
          </cell>
          <cell r="AD229">
            <v>13627747614909</v>
          </cell>
          <cell r="AE229">
            <v>1219455102560</v>
          </cell>
          <cell r="AF229">
            <v>7171115124285</v>
          </cell>
          <cell r="AG229">
            <v>5237177388064</v>
          </cell>
          <cell r="AH229">
            <v>1103503376005</v>
          </cell>
          <cell r="AI229">
            <v>958424061005</v>
          </cell>
          <cell r="AJ229">
            <v>97079315000</v>
          </cell>
          <cell r="AK229">
            <v>0</v>
          </cell>
          <cell r="AL229">
            <v>35000000000</v>
          </cell>
          <cell r="AM229">
            <v>0</v>
          </cell>
          <cell r="AN229">
            <v>13000000000</v>
          </cell>
          <cell r="AO229">
            <v>415103161270</v>
          </cell>
          <cell r="AP229">
            <v>160000000000</v>
          </cell>
          <cell r="AQ229">
            <v>255103161270</v>
          </cell>
          <cell r="AR229">
            <v>0</v>
          </cell>
          <cell r="AS229">
            <v>0</v>
          </cell>
        </row>
        <row r="230">
          <cell r="A230" t="str">
            <v>Prov. Jawa Tengah</v>
          </cell>
          <cell r="B230" t="str">
            <v>10 Tahun 2016</v>
          </cell>
          <cell r="C230">
            <v>42733</v>
          </cell>
          <cell r="D230">
            <v>23467518025000</v>
          </cell>
          <cell r="E230">
            <v>11967160406000</v>
          </cell>
          <cell r="F230">
            <v>10166892000000</v>
          </cell>
          <cell r="G230">
            <v>99766182000</v>
          </cell>
          <cell r="H230">
            <v>363962822000</v>
          </cell>
          <cell r="I230">
            <v>1336539402000</v>
          </cell>
          <cell r="J230">
            <v>10362443364000</v>
          </cell>
          <cell r="K230">
            <v>986240086000</v>
          </cell>
          <cell r="L230">
            <v>3688746159000</v>
          </cell>
          <cell r="M230">
            <v>5687457119000</v>
          </cell>
          <cell r="N230">
            <v>1137914255000</v>
          </cell>
          <cell r="O230">
            <v>35342500000</v>
          </cell>
          <cell r="P230">
            <v>0</v>
          </cell>
          <cell r="Q230">
            <v>0</v>
          </cell>
          <cell r="R230">
            <v>1102571755000</v>
          </cell>
          <cell r="S230">
            <v>0</v>
          </cell>
          <cell r="T230">
            <v>23363518025000</v>
          </cell>
          <cell r="U230">
            <v>17390342088000</v>
          </cell>
          <cell r="V230">
            <v>5719852846000</v>
          </cell>
          <cell r="W230">
            <v>0</v>
          </cell>
          <cell r="X230">
            <v>0</v>
          </cell>
          <cell r="Y230">
            <v>4943528652000</v>
          </cell>
          <cell r="Z230">
            <v>248562000000</v>
          </cell>
          <cell r="AA230">
            <v>4398826211000</v>
          </cell>
          <cell r="AB230">
            <v>2059572379000</v>
          </cell>
          <cell r="AC230">
            <v>20000000000</v>
          </cell>
          <cell r="AD230">
            <v>5973175937000</v>
          </cell>
          <cell r="AE230">
            <v>503732895000</v>
          </cell>
          <cell r="AF230">
            <v>3619124924000</v>
          </cell>
          <cell r="AG230">
            <v>1850318118000</v>
          </cell>
          <cell r="AH230">
            <v>200000000000</v>
          </cell>
          <cell r="AI230">
            <v>200000000000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304000000000</v>
          </cell>
          <cell r="AP230">
            <v>150000000000</v>
          </cell>
          <cell r="AQ230">
            <v>154000000000</v>
          </cell>
          <cell r="AR230">
            <v>0</v>
          </cell>
          <cell r="AS230">
            <v>0</v>
          </cell>
        </row>
        <row r="231">
          <cell r="A231" t="str">
            <v>Total Kab/Kota Se-Prov. Jawa Tengah</v>
          </cell>
          <cell r="B231" t="str">
            <v>-</v>
          </cell>
          <cell r="C231">
            <v>2</v>
          </cell>
          <cell r="D231">
            <v>19345695833303</v>
          </cell>
          <cell r="E231">
            <v>2711580805757</v>
          </cell>
          <cell r="F231">
            <v>758721928000</v>
          </cell>
          <cell r="G231">
            <v>190290654350</v>
          </cell>
          <cell r="H231">
            <v>106473998873</v>
          </cell>
          <cell r="I231">
            <v>1656094224534</v>
          </cell>
          <cell r="J231">
            <v>11489040614254</v>
          </cell>
          <cell r="K231">
            <v>705770297000</v>
          </cell>
          <cell r="L231">
            <v>9717996598254</v>
          </cell>
          <cell r="M231">
            <v>1065273719000</v>
          </cell>
          <cell r="N231">
            <v>5145074413292</v>
          </cell>
          <cell r="O231">
            <v>32615896549</v>
          </cell>
          <cell r="P231">
            <v>0</v>
          </cell>
          <cell r="Q231">
            <v>1237838791743</v>
          </cell>
          <cell r="R231">
            <v>1993488734000</v>
          </cell>
          <cell r="S231">
            <v>1881130991000</v>
          </cell>
          <cell r="T231">
            <v>20138096048038</v>
          </cell>
          <cell r="U231">
            <v>12483524370129</v>
          </cell>
          <cell r="V231">
            <v>8670588977890</v>
          </cell>
          <cell r="W231">
            <v>0</v>
          </cell>
          <cell r="X231">
            <v>0</v>
          </cell>
          <cell r="Y231">
            <v>304405984400</v>
          </cell>
          <cell r="Z231">
            <v>106012178000</v>
          </cell>
          <cell r="AA231">
            <v>93465046011</v>
          </cell>
          <cell r="AB231">
            <v>3216247763828</v>
          </cell>
          <cell r="AC231">
            <v>92804420000</v>
          </cell>
          <cell r="AD231">
            <v>7654571677909</v>
          </cell>
          <cell r="AE231">
            <v>715722207560</v>
          </cell>
          <cell r="AF231">
            <v>3551990200285</v>
          </cell>
          <cell r="AG231">
            <v>3386859270064</v>
          </cell>
          <cell r="AH231">
            <v>903503376005</v>
          </cell>
          <cell r="AI231">
            <v>758424061005</v>
          </cell>
          <cell r="AJ231">
            <v>97079315000</v>
          </cell>
          <cell r="AK231">
            <v>0</v>
          </cell>
          <cell r="AL231">
            <v>35000000000</v>
          </cell>
          <cell r="AM231">
            <v>0</v>
          </cell>
          <cell r="AN231">
            <v>13000000000</v>
          </cell>
          <cell r="AO231">
            <v>111103161270</v>
          </cell>
          <cell r="AP231">
            <v>10000000000</v>
          </cell>
          <cell r="AQ231">
            <v>101103161270</v>
          </cell>
          <cell r="AR231">
            <v>0</v>
          </cell>
          <cell r="AS231">
            <v>0</v>
          </cell>
        </row>
        <row r="232">
          <cell r="A232" t="str">
            <v>Kab. Banjarnegara</v>
          </cell>
          <cell r="B232" t="str">
            <v>-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</row>
        <row r="233">
          <cell r="A233" t="str">
            <v>Kab. Banyumas</v>
          </cell>
          <cell r="B233" t="str">
            <v>-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</row>
        <row r="234">
          <cell r="A234" t="str">
            <v>Kab. Batang</v>
          </cell>
          <cell r="B234" t="str">
            <v>86 Tahun 2016</v>
          </cell>
          <cell r="C234">
            <v>42732</v>
          </cell>
          <cell r="D234">
            <v>1614531152707</v>
          </cell>
          <cell r="E234">
            <v>193814773457</v>
          </cell>
          <cell r="F234">
            <v>52333500000</v>
          </cell>
          <cell r="G234">
            <v>13498746400</v>
          </cell>
          <cell r="H234">
            <v>8510687057</v>
          </cell>
          <cell r="I234">
            <v>119471840000</v>
          </cell>
          <cell r="J234">
            <v>910681271000</v>
          </cell>
          <cell r="K234">
            <v>33473161000</v>
          </cell>
          <cell r="L234">
            <v>790848003000</v>
          </cell>
          <cell r="M234">
            <v>86360107000</v>
          </cell>
          <cell r="N234">
            <v>510035108250</v>
          </cell>
          <cell r="O234">
            <v>0</v>
          </cell>
          <cell r="P234">
            <v>0</v>
          </cell>
          <cell r="Q234">
            <v>158566651250</v>
          </cell>
          <cell r="R234">
            <v>160506233000</v>
          </cell>
          <cell r="S234">
            <v>190962224000</v>
          </cell>
          <cell r="T234">
            <v>1672702451948</v>
          </cell>
          <cell r="U234">
            <v>1020659610463</v>
          </cell>
          <cell r="V234">
            <v>641877973013</v>
          </cell>
          <cell r="W234">
            <v>0</v>
          </cell>
          <cell r="X234">
            <v>0</v>
          </cell>
          <cell r="Y234">
            <v>37078850100</v>
          </cell>
          <cell r="Z234">
            <v>18876200000</v>
          </cell>
          <cell r="AA234">
            <v>6061822116</v>
          </cell>
          <cell r="AB234">
            <v>314764765234</v>
          </cell>
          <cell r="AC234">
            <v>2000000000</v>
          </cell>
          <cell r="AD234">
            <v>652042841485</v>
          </cell>
          <cell r="AE234">
            <v>82313412127</v>
          </cell>
          <cell r="AF234">
            <v>335698978785</v>
          </cell>
          <cell r="AG234">
            <v>234030450573</v>
          </cell>
          <cell r="AH234">
            <v>68171299241</v>
          </cell>
          <cell r="AI234">
            <v>68171299241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10000000000</v>
          </cell>
          <cell r="AP234">
            <v>0</v>
          </cell>
          <cell r="AQ234">
            <v>10000000000</v>
          </cell>
          <cell r="AR234">
            <v>0</v>
          </cell>
          <cell r="AS234">
            <v>0</v>
          </cell>
        </row>
        <row r="235">
          <cell r="A235" t="str">
            <v>Kab. Blora</v>
          </cell>
          <cell r="B235" t="str">
            <v>76 Tahun 2016</v>
          </cell>
          <cell r="C235">
            <v>42731</v>
          </cell>
          <cell r="D235">
            <v>1904438632000</v>
          </cell>
          <cell r="E235">
            <v>190393348000</v>
          </cell>
          <cell r="F235">
            <v>40508366000</v>
          </cell>
          <cell r="G235">
            <v>11248169000</v>
          </cell>
          <cell r="H235">
            <v>8840000000</v>
          </cell>
          <cell r="I235">
            <v>129796813000</v>
          </cell>
          <cell r="J235">
            <v>1183278532000</v>
          </cell>
          <cell r="K235">
            <v>113420744000</v>
          </cell>
          <cell r="L235">
            <v>943325498000</v>
          </cell>
          <cell r="M235">
            <v>126532290000</v>
          </cell>
          <cell r="N235">
            <v>530766752000</v>
          </cell>
          <cell r="O235">
            <v>505250000</v>
          </cell>
          <cell r="P235">
            <v>0</v>
          </cell>
          <cell r="Q235">
            <v>115000000000</v>
          </cell>
          <cell r="R235">
            <v>201159478000</v>
          </cell>
          <cell r="S235">
            <v>214102024000</v>
          </cell>
          <cell r="T235">
            <v>1947278632000</v>
          </cell>
          <cell r="U235">
            <v>1216919578500</v>
          </cell>
          <cell r="V235">
            <v>824550932500</v>
          </cell>
          <cell r="W235">
            <v>0</v>
          </cell>
          <cell r="X235">
            <v>0</v>
          </cell>
          <cell r="Y235">
            <v>26289600000</v>
          </cell>
          <cell r="Z235">
            <v>4893548000</v>
          </cell>
          <cell r="AA235">
            <v>5426233000</v>
          </cell>
          <cell r="AB235">
            <v>354759265000</v>
          </cell>
          <cell r="AC235">
            <v>1000000000</v>
          </cell>
          <cell r="AD235">
            <v>730359053500</v>
          </cell>
          <cell r="AE235">
            <v>89675873650</v>
          </cell>
          <cell r="AF235">
            <v>263383810060</v>
          </cell>
          <cell r="AG235">
            <v>377299369790</v>
          </cell>
          <cell r="AH235">
            <v>42840000000</v>
          </cell>
          <cell r="AI235">
            <v>42840000000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</row>
        <row r="236">
          <cell r="A236" t="str">
            <v>Kab. Boyolali</v>
          </cell>
          <cell r="B236" t="str">
            <v>-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</row>
        <row r="237">
          <cell r="A237" t="str">
            <v>Kab. Brebes</v>
          </cell>
          <cell r="B237" t="str">
            <v>-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</row>
        <row r="238">
          <cell r="A238" t="str">
            <v>Kab. Cilacap</v>
          </cell>
          <cell r="B238" t="str">
            <v>-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</row>
        <row r="239">
          <cell r="A239" t="str">
            <v>Kab. Demak</v>
          </cell>
          <cell r="B239" t="str">
            <v>70 Tahun 2016</v>
          </cell>
          <cell r="C239">
            <v>42727</v>
          </cell>
          <cell r="D239">
            <v>1859520348000</v>
          </cell>
          <cell r="E239">
            <v>256033200000</v>
          </cell>
          <cell r="F239">
            <v>82907000000</v>
          </cell>
          <cell r="G239">
            <v>22541200000</v>
          </cell>
          <cell r="H239">
            <v>14525000000</v>
          </cell>
          <cell r="I239">
            <v>136060000000</v>
          </cell>
          <cell r="J239">
            <v>1103342246000</v>
          </cell>
          <cell r="K239">
            <v>48681693000</v>
          </cell>
          <cell r="L239">
            <v>958000609000</v>
          </cell>
          <cell r="M239">
            <v>96659944000</v>
          </cell>
          <cell r="N239">
            <v>500144902000</v>
          </cell>
          <cell r="O239">
            <v>0</v>
          </cell>
          <cell r="P239">
            <v>0</v>
          </cell>
          <cell r="Q239">
            <v>110895896000</v>
          </cell>
          <cell r="R239">
            <v>177653513000</v>
          </cell>
          <cell r="S239">
            <v>211595493000</v>
          </cell>
          <cell r="T239">
            <v>1935220348000</v>
          </cell>
          <cell r="U239">
            <v>1163653424000</v>
          </cell>
          <cell r="V239">
            <v>779203851000</v>
          </cell>
          <cell r="W239">
            <v>0</v>
          </cell>
          <cell r="X239">
            <v>0</v>
          </cell>
          <cell r="Y239">
            <v>7600000000</v>
          </cell>
          <cell r="Z239">
            <v>1461200000</v>
          </cell>
          <cell r="AA239">
            <v>10032200000</v>
          </cell>
          <cell r="AB239">
            <v>363356173000</v>
          </cell>
          <cell r="AC239">
            <v>2000000000</v>
          </cell>
          <cell r="AD239">
            <v>771566924000</v>
          </cell>
          <cell r="AE239">
            <v>114732786000</v>
          </cell>
          <cell r="AF239">
            <v>290924720700</v>
          </cell>
          <cell r="AG239">
            <v>365909417300</v>
          </cell>
          <cell r="AH239">
            <v>90000000000</v>
          </cell>
          <cell r="AI239">
            <v>90000000000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14300000000</v>
          </cell>
          <cell r="AP239">
            <v>0</v>
          </cell>
          <cell r="AQ239">
            <v>14300000000</v>
          </cell>
          <cell r="AR239">
            <v>0</v>
          </cell>
          <cell r="AS239">
            <v>0</v>
          </cell>
        </row>
        <row r="240">
          <cell r="A240" t="str">
            <v>Kab. Grobogan</v>
          </cell>
          <cell r="B240" t="str">
            <v>-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</row>
        <row r="241">
          <cell r="A241" t="str">
            <v>Kab. Jepara</v>
          </cell>
          <cell r="B241" t="str">
            <v>-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</row>
        <row r="242">
          <cell r="A242" t="str">
            <v>Kab. Karanganyar</v>
          </cell>
          <cell r="B242" t="str">
            <v>-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</row>
        <row r="243">
          <cell r="A243" t="str">
            <v>Kab. Kebumen</v>
          </cell>
          <cell r="B243" t="str">
            <v>-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</row>
        <row r="244">
          <cell r="A244" t="str">
            <v>Kab. Kendal</v>
          </cell>
          <cell r="B244" t="str">
            <v>83 Tahun 2016</v>
          </cell>
          <cell r="C244">
            <v>42734</v>
          </cell>
          <cell r="D244">
            <v>1965578644719</v>
          </cell>
          <cell r="E244">
            <v>291101687916</v>
          </cell>
          <cell r="F244">
            <v>83368500000</v>
          </cell>
          <cell r="G244">
            <v>24502584600</v>
          </cell>
          <cell r="H244">
            <v>12499742816</v>
          </cell>
          <cell r="I244">
            <v>170730860500</v>
          </cell>
          <cell r="J244">
            <v>1195947846254</v>
          </cell>
          <cell r="K244">
            <v>61380122000</v>
          </cell>
          <cell r="L244">
            <v>1025802650254</v>
          </cell>
          <cell r="M244">
            <v>108765074000</v>
          </cell>
          <cell r="N244">
            <v>478529110549</v>
          </cell>
          <cell r="O244">
            <v>5182933549</v>
          </cell>
          <cell r="P244">
            <v>0</v>
          </cell>
          <cell r="Q244">
            <v>87848856000</v>
          </cell>
          <cell r="R244">
            <v>172729543000</v>
          </cell>
          <cell r="S244">
            <v>212767778000</v>
          </cell>
          <cell r="T244">
            <v>2090988838483</v>
          </cell>
          <cell r="U244">
            <v>1268645765509</v>
          </cell>
          <cell r="V244">
            <v>896487131355</v>
          </cell>
          <cell r="W244">
            <v>0</v>
          </cell>
          <cell r="X244">
            <v>0</v>
          </cell>
          <cell r="Y244">
            <v>22653587500</v>
          </cell>
          <cell r="Z244">
            <v>970350000</v>
          </cell>
          <cell r="AA244">
            <v>10787108460</v>
          </cell>
          <cell r="AB244">
            <v>334247588194</v>
          </cell>
          <cell r="AC244">
            <v>3500000000</v>
          </cell>
          <cell r="AD244">
            <v>822343072974</v>
          </cell>
          <cell r="AE244">
            <v>33293788000</v>
          </cell>
          <cell r="AF244">
            <v>466775218211</v>
          </cell>
          <cell r="AG244">
            <v>322274066763</v>
          </cell>
          <cell r="AH244">
            <v>143410193764</v>
          </cell>
          <cell r="AI244">
            <v>130410193764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13000000000</v>
          </cell>
          <cell r="AO244">
            <v>18000000000</v>
          </cell>
          <cell r="AP244">
            <v>0</v>
          </cell>
          <cell r="AQ244">
            <v>18000000000</v>
          </cell>
          <cell r="AR244">
            <v>0</v>
          </cell>
          <cell r="AS244">
            <v>0</v>
          </cell>
        </row>
        <row r="245">
          <cell r="A245" t="str">
            <v>Kab. Klaten</v>
          </cell>
          <cell r="B245" t="str">
            <v>-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</row>
        <row r="246">
          <cell r="A246" t="str">
            <v>Kab. Kudus</v>
          </cell>
          <cell r="B246" t="str">
            <v>27 Tahun 2016</v>
          </cell>
          <cell r="C246">
            <v>42732</v>
          </cell>
          <cell r="D246">
            <v>1818049465000</v>
          </cell>
          <cell r="E246">
            <v>288227761000</v>
          </cell>
          <cell r="F246">
            <v>82176003000</v>
          </cell>
          <cell r="G246">
            <v>19703455000</v>
          </cell>
          <cell r="H246">
            <v>6437701000</v>
          </cell>
          <cell r="I246">
            <v>179910602000</v>
          </cell>
          <cell r="J246">
            <v>1116713527000</v>
          </cell>
          <cell r="K246">
            <v>237561343000</v>
          </cell>
          <cell r="L246">
            <v>822153771000</v>
          </cell>
          <cell r="M246">
            <v>56998413000</v>
          </cell>
          <cell r="N246">
            <v>413108177000</v>
          </cell>
          <cell r="O246">
            <v>0</v>
          </cell>
          <cell r="P246">
            <v>0</v>
          </cell>
          <cell r="Q246">
            <v>123345920000</v>
          </cell>
          <cell r="R246">
            <v>186074976000</v>
          </cell>
          <cell r="S246">
            <v>103687281000</v>
          </cell>
          <cell r="T246">
            <v>1947737161000</v>
          </cell>
          <cell r="U246">
            <v>1124758113000</v>
          </cell>
          <cell r="V246">
            <v>849437352000</v>
          </cell>
          <cell r="W246">
            <v>0</v>
          </cell>
          <cell r="X246">
            <v>0</v>
          </cell>
          <cell r="Y246">
            <v>40200236000</v>
          </cell>
          <cell r="Z246">
            <v>5077780000</v>
          </cell>
          <cell r="AA246">
            <v>10187948000</v>
          </cell>
          <cell r="AB246">
            <v>216854797000</v>
          </cell>
          <cell r="AC246">
            <v>3000000000</v>
          </cell>
          <cell r="AD246">
            <v>822979048000</v>
          </cell>
          <cell r="AE246">
            <v>35786163000</v>
          </cell>
          <cell r="AF246">
            <v>368853944000</v>
          </cell>
          <cell r="AG246">
            <v>418338941000</v>
          </cell>
          <cell r="AH246">
            <v>131293696000</v>
          </cell>
          <cell r="AI246">
            <v>131293696000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1606000000</v>
          </cell>
          <cell r="AP246">
            <v>0</v>
          </cell>
          <cell r="AQ246">
            <v>1606000000</v>
          </cell>
          <cell r="AR246">
            <v>0</v>
          </cell>
          <cell r="AS246">
            <v>0</v>
          </cell>
        </row>
        <row r="247">
          <cell r="A247" t="str">
            <v>Kab. Magelang</v>
          </cell>
          <cell r="B247" t="str">
            <v>-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</row>
        <row r="248">
          <cell r="A248" t="str">
            <v>Kab. Pati</v>
          </cell>
          <cell r="B248" t="str">
            <v>-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</row>
        <row r="249">
          <cell r="A249" t="str">
            <v>Kab. Pekalongan</v>
          </cell>
          <cell r="B249" t="str">
            <v>43 Tahun 2016</v>
          </cell>
          <cell r="C249">
            <v>42732</v>
          </cell>
          <cell r="D249">
            <v>1940293269877</v>
          </cell>
          <cell r="E249">
            <v>292072197384</v>
          </cell>
          <cell r="F249">
            <v>39083097000</v>
          </cell>
          <cell r="G249">
            <v>9263217350</v>
          </cell>
          <cell r="H249">
            <v>7009001000</v>
          </cell>
          <cell r="I249">
            <v>236716882034</v>
          </cell>
          <cell r="J249">
            <v>1121995055000</v>
          </cell>
          <cell r="K249">
            <v>34482421000</v>
          </cell>
          <cell r="L249">
            <v>926571243000</v>
          </cell>
          <cell r="M249">
            <v>160941391000</v>
          </cell>
          <cell r="N249">
            <v>526226017493</v>
          </cell>
          <cell r="O249">
            <v>300000000</v>
          </cell>
          <cell r="P249">
            <v>0</v>
          </cell>
          <cell r="Q249">
            <v>81371501493</v>
          </cell>
          <cell r="R249">
            <v>181421826000</v>
          </cell>
          <cell r="S249">
            <v>263132690000</v>
          </cell>
          <cell r="T249">
            <v>1990862108607</v>
          </cell>
          <cell r="U249">
            <v>1243270338657</v>
          </cell>
          <cell r="V249">
            <v>828330124022</v>
          </cell>
          <cell r="W249">
            <v>0</v>
          </cell>
          <cell r="X249">
            <v>0</v>
          </cell>
          <cell r="Y249">
            <v>24786051800</v>
          </cell>
          <cell r="Z249">
            <v>13653600000</v>
          </cell>
          <cell r="AA249">
            <v>4834631435</v>
          </cell>
          <cell r="AB249">
            <v>368165931400</v>
          </cell>
          <cell r="AC249">
            <v>3500000000</v>
          </cell>
          <cell r="AD249">
            <v>747591769950</v>
          </cell>
          <cell r="AE249">
            <v>125956847783</v>
          </cell>
          <cell r="AF249">
            <v>322949544529</v>
          </cell>
          <cell r="AG249">
            <v>298685377638</v>
          </cell>
          <cell r="AH249">
            <v>55000000000</v>
          </cell>
          <cell r="AI249">
            <v>55000000000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4431161270</v>
          </cell>
          <cell r="AP249">
            <v>0</v>
          </cell>
          <cell r="AQ249">
            <v>4431161270</v>
          </cell>
          <cell r="AR249">
            <v>0</v>
          </cell>
          <cell r="AS249">
            <v>0</v>
          </cell>
        </row>
        <row r="250">
          <cell r="A250" t="str">
            <v>Kab. Pemalang</v>
          </cell>
          <cell r="B250" t="str">
            <v>-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</row>
        <row r="251">
          <cell r="A251" t="str">
            <v>Kab. Purbalingga</v>
          </cell>
          <cell r="B251" t="str">
            <v>-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</row>
        <row r="252">
          <cell r="A252" t="str">
            <v>Kab. Purworejo</v>
          </cell>
          <cell r="B252" t="str">
            <v>-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</row>
        <row r="253">
          <cell r="A253" t="str">
            <v>Kab. Rembang</v>
          </cell>
          <cell r="B253" t="str">
            <v>-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</row>
        <row r="254">
          <cell r="A254" t="str">
            <v>Kab. Semarang</v>
          </cell>
          <cell r="B254" t="str">
            <v>68 Tahun 2016</v>
          </cell>
          <cell r="C254">
            <v>42731</v>
          </cell>
          <cell r="D254">
            <v>1958267106000</v>
          </cell>
          <cell r="E254">
            <v>326684586000</v>
          </cell>
          <cell r="F254">
            <v>115904262000</v>
          </cell>
          <cell r="G254">
            <v>28722226000</v>
          </cell>
          <cell r="H254">
            <v>10969319000</v>
          </cell>
          <cell r="I254">
            <v>171088779000</v>
          </cell>
          <cell r="J254">
            <v>1135463310000</v>
          </cell>
          <cell r="K254">
            <v>50919658000</v>
          </cell>
          <cell r="L254">
            <v>968848031000</v>
          </cell>
          <cell r="M254">
            <v>115695621000</v>
          </cell>
          <cell r="N254">
            <v>496119210000</v>
          </cell>
          <cell r="O254">
            <v>0</v>
          </cell>
          <cell r="P254">
            <v>0</v>
          </cell>
          <cell r="Q254">
            <v>135544874000</v>
          </cell>
          <cell r="R254">
            <v>194885763000</v>
          </cell>
          <cell r="S254">
            <v>165688573000</v>
          </cell>
          <cell r="T254">
            <v>1999937106000</v>
          </cell>
          <cell r="U254">
            <v>1251400615000</v>
          </cell>
          <cell r="V254">
            <v>920049210000</v>
          </cell>
          <cell r="W254">
            <v>0</v>
          </cell>
          <cell r="X254">
            <v>0</v>
          </cell>
          <cell r="Y254">
            <v>30699000000</v>
          </cell>
          <cell r="Z254">
            <v>6195000000</v>
          </cell>
          <cell r="AA254">
            <v>15586606000</v>
          </cell>
          <cell r="AB254">
            <v>276870799000</v>
          </cell>
          <cell r="AC254">
            <v>2000000000</v>
          </cell>
          <cell r="AD254">
            <v>748536491000</v>
          </cell>
          <cell r="AE254">
            <v>47041762000</v>
          </cell>
          <cell r="AF254">
            <v>415780457000</v>
          </cell>
          <cell r="AG254">
            <v>285714272000</v>
          </cell>
          <cell r="AH254">
            <v>41670000000</v>
          </cell>
          <cell r="AI254">
            <v>41670000000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</row>
        <row r="255">
          <cell r="A255" t="str">
            <v>Kab. Sragen</v>
          </cell>
          <cell r="B255" t="str">
            <v>90 Tahun 2016</v>
          </cell>
          <cell r="C255">
            <v>42734</v>
          </cell>
          <cell r="D255">
            <v>1981694698000</v>
          </cell>
          <cell r="E255">
            <v>258198936000</v>
          </cell>
          <cell r="F255">
            <v>57501450000</v>
          </cell>
          <cell r="G255">
            <v>13054041000</v>
          </cell>
          <cell r="H255">
            <v>12727523000</v>
          </cell>
          <cell r="I255">
            <v>174915922000</v>
          </cell>
          <cell r="J255">
            <v>1225424526000</v>
          </cell>
          <cell r="K255">
            <v>38001261000</v>
          </cell>
          <cell r="L255">
            <v>1067774278000</v>
          </cell>
          <cell r="M255">
            <v>119648987000</v>
          </cell>
          <cell r="N255">
            <v>498071236000</v>
          </cell>
          <cell r="O255">
            <v>3519817000</v>
          </cell>
          <cell r="P255">
            <v>0</v>
          </cell>
          <cell r="Q255">
            <v>130000000000</v>
          </cell>
          <cell r="R255">
            <v>202959223000</v>
          </cell>
          <cell r="S255">
            <v>161592196000</v>
          </cell>
          <cell r="T255">
            <v>2083180920000</v>
          </cell>
          <cell r="U255">
            <v>1374853721000</v>
          </cell>
          <cell r="V255">
            <v>924026983000</v>
          </cell>
          <cell r="W255">
            <v>0</v>
          </cell>
          <cell r="X255">
            <v>0</v>
          </cell>
          <cell r="Y255">
            <v>64166948000</v>
          </cell>
          <cell r="Z255">
            <v>25393500000</v>
          </cell>
          <cell r="AA255">
            <v>8075549000</v>
          </cell>
          <cell r="AB255">
            <v>345951394000</v>
          </cell>
          <cell r="AC255">
            <v>7239347000</v>
          </cell>
          <cell r="AD255">
            <v>708327199000</v>
          </cell>
          <cell r="AE255">
            <v>63589220000</v>
          </cell>
          <cell r="AF255">
            <v>323982202000</v>
          </cell>
          <cell r="AG255">
            <v>320755777000</v>
          </cell>
          <cell r="AH255">
            <v>116486222000</v>
          </cell>
          <cell r="AI255">
            <v>81486222000</v>
          </cell>
          <cell r="AJ255">
            <v>0</v>
          </cell>
          <cell r="AK255">
            <v>0</v>
          </cell>
          <cell r="AL255">
            <v>35000000000</v>
          </cell>
          <cell r="AM255">
            <v>0</v>
          </cell>
          <cell r="AN255">
            <v>0</v>
          </cell>
          <cell r="AO255">
            <v>15000000000</v>
          </cell>
          <cell r="AP255">
            <v>0</v>
          </cell>
          <cell r="AQ255">
            <v>15000000000</v>
          </cell>
          <cell r="AR255">
            <v>0</v>
          </cell>
          <cell r="AS255">
            <v>0</v>
          </cell>
        </row>
        <row r="256">
          <cell r="A256" t="str">
            <v>Kab. Sukoharjo</v>
          </cell>
          <cell r="B256" t="str">
            <v>33 Tahun 2016</v>
          </cell>
          <cell r="C256">
            <v>42702</v>
          </cell>
          <cell r="D256">
            <v>1931926173000</v>
          </cell>
          <cell r="E256">
            <v>292925947000</v>
          </cell>
          <cell r="F256">
            <v>126890000000</v>
          </cell>
          <cell r="G256">
            <v>25606435000</v>
          </cell>
          <cell r="H256">
            <v>12682506000</v>
          </cell>
          <cell r="I256">
            <v>127747006000</v>
          </cell>
          <cell r="J256">
            <v>1121396754000</v>
          </cell>
          <cell r="K256">
            <v>44736708000</v>
          </cell>
          <cell r="L256">
            <v>989445865000</v>
          </cell>
          <cell r="M256">
            <v>87214181000</v>
          </cell>
          <cell r="N256">
            <v>517603472000</v>
          </cell>
          <cell r="O256">
            <v>8407896000</v>
          </cell>
          <cell r="P256">
            <v>0</v>
          </cell>
          <cell r="Q256">
            <v>123783365000</v>
          </cell>
          <cell r="R256">
            <v>261835778000</v>
          </cell>
          <cell r="S256">
            <v>123576433000</v>
          </cell>
          <cell r="T256">
            <v>2083547482000</v>
          </cell>
          <cell r="U256">
            <v>1310994867000</v>
          </cell>
          <cell r="V256">
            <v>949980155000</v>
          </cell>
          <cell r="W256">
            <v>0</v>
          </cell>
          <cell r="X256">
            <v>0</v>
          </cell>
          <cell r="Y256">
            <v>21117096000</v>
          </cell>
          <cell r="Z256">
            <v>12245000000</v>
          </cell>
          <cell r="AA256">
            <v>12443015000</v>
          </cell>
          <cell r="AB256">
            <v>252644528000</v>
          </cell>
          <cell r="AC256">
            <v>62565073000</v>
          </cell>
          <cell r="AD256">
            <v>772552615000</v>
          </cell>
          <cell r="AE256">
            <v>42135290000</v>
          </cell>
          <cell r="AF256">
            <v>374718033000</v>
          </cell>
          <cell r="AG256">
            <v>355699292000</v>
          </cell>
          <cell r="AH256">
            <v>176946309000</v>
          </cell>
          <cell r="AI256">
            <v>81946309000</v>
          </cell>
          <cell r="AJ256">
            <v>95000000000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25325000000</v>
          </cell>
          <cell r="AP256">
            <v>0</v>
          </cell>
          <cell r="AQ256">
            <v>25325000000</v>
          </cell>
          <cell r="AR256">
            <v>0</v>
          </cell>
          <cell r="AS256">
            <v>0</v>
          </cell>
        </row>
        <row r="257">
          <cell r="A257" t="str">
            <v>Kab. Tegal</v>
          </cell>
          <cell r="B257" t="str">
            <v>81 Tahun 2016</v>
          </cell>
          <cell r="C257">
            <v>42733</v>
          </cell>
          <cell r="D257">
            <v>2371396344000</v>
          </cell>
          <cell r="E257">
            <v>322128369000</v>
          </cell>
          <cell r="F257">
            <v>78049750000</v>
          </cell>
          <cell r="G257">
            <v>22150580000</v>
          </cell>
          <cell r="H257">
            <v>12272519000</v>
          </cell>
          <cell r="I257">
            <v>209655520000</v>
          </cell>
          <cell r="J257">
            <v>1374797547000</v>
          </cell>
          <cell r="K257">
            <v>43113186000</v>
          </cell>
          <cell r="L257">
            <v>1225226650000</v>
          </cell>
          <cell r="M257">
            <v>106457711000</v>
          </cell>
          <cell r="N257">
            <v>674470428000</v>
          </cell>
          <cell r="O257">
            <v>14700000000</v>
          </cell>
          <cell r="P257">
            <v>0</v>
          </cell>
          <cell r="Q257">
            <v>171481728000</v>
          </cell>
          <cell r="R257">
            <v>254262401000</v>
          </cell>
          <cell r="S257">
            <v>234026299000</v>
          </cell>
          <cell r="T257">
            <v>2386641000000</v>
          </cell>
          <cell r="U257">
            <v>1508368337000</v>
          </cell>
          <cell r="V257">
            <v>1056645266000</v>
          </cell>
          <cell r="W257">
            <v>0</v>
          </cell>
          <cell r="X257">
            <v>0</v>
          </cell>
          <cell r="Y257">
            <v>29814615000</v>
          </cell>
          <cell r="Z257">
            <v>17246000000</v>
          </cell>
          <cell r="AA257">
            <v>10029933000</v>
          </cell>
          <cell r="AB257">
            <v>388632523000</v>
          </cell>
          <cell r="AC257">
            <v>6000000000</v>
          </cell>
          <cell r="AD257">
            <v>878272663000</v>
          </cell>
          <cell r="AE257">
            <v>81197065000</v>
          </cell>
          <cell r="AF257">
            <v>388923292000</v>
          </cell>
          <cell r="AG257">
            <v>408152306000</v>
          </cell>
          <cell r="AH257">
            <v>37685656000</v>
          </cell>
          <cell r="AI257">
            <v>35606341000</v>
          </cell>
          <cell r="AJ257">
            <v>2079315000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22441000000</v>
          </cell>
          <cell r="AP257">
            <v>10000000000</v>
          </cell>
          <cell r="AQ257">
            <v>12441000000</v>
          </cell>
          <cell r="AR257">
            <v>0</v>
          </cell>
          <cell r="AS257">
            <v>0</v>
          </cell>
        </row>
        <row r="258">
          <cell r="A258" t="str">
            <v>Kab. Temanggung</v>
          </cell>
          <cell r="B258" t="str">
            <v>-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</row>
        <row r="259">
          <cell r="A259" t="str">
            <v>Kab. Wonogiri</v>
          </cell>
          <cell r="B259" t="str">
            <v>-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</row>
        <row r="260">
          <cell r="A260" t="str">
            <v>Kab. Wonosobo</v>
          </cell>
          <cell r="B260" t="str">
            <v>-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</row>
        <row r="261">
          <cell r="A261" t="str">
            <v>Kota Magelang</v>
          </cell>
          <cell r="B261" t="str">
            <v>-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</row>
        <row r="262">
          <cell r="A262" t="str">
            <v>Kota Pekalongan</v>
          </cell>
          <cell r="B262" t="str">
            <v>-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</row>
        <row r="263">
          <cell r="A263" t="str">
            <v>Kota Salatiga</v>
          </cell>
          <cell r="B263" t="str">
            <v>-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</row>
        <row r="264">
          <cell r="A264" t="str">
            <v>Kota Semarang</v>
          </cell>
          <cell r="B264" t="str">
            <v>-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</row>
        <row r="265">
          <cell r="A265" t="str">
            <v>Kota Surakarta</v>
          </cell>
          <cell r="B265" t="str">
            <v>-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</row>
        <row r="266">
          <cell r="A266" t="str">
            <v>Kota Tegal</v>
          </cell>
          <cell r="B266" t="str">
            <v>33 Tahun 2016</v>
          </cell>
          <cell r="C266">
            <v>42732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</row>
        <row r="267">
          <cell r="A267" t="str">
            <v>Total Se-Prov. Daerah Istimewa Yogyakarta</v>
          </cell>
          <cell r="B267" t="str">
            <v>-</v>
          </cell>
          <cell r="C267">
            <v>2</v>
          </cell>
          <cell r="D267">
            <v>8863036444215.2207</v>
          </cell>
          <cell r="E267">
            <v>2577117062022.2202</v>
          </cell>
          <cell r="F267">
            <v>1951462008744.79</v>
          </cell>
          <cell r="G267">
            <v>89241043190</v>
          </cell>
          <cell r="H267">
            <v>114949685242.25</v>
          </cell>
          <cell r="I267">
            <v>421464324845.17999</v>
          </cell>
          <cell r="J267">
            <v>4306164500903</v>
          </cell>
          <cell r="K267">
            <v>231513595047</v>
          </cell>
          <cell r="L267">
            <v>3149888860856</v>
          </cell>
          <cell r="M267">
            <v>924762045000</v>
          </cell>
          <cell r="N267">
            <v>1979754881290</v>
          </cell>
          <cell r="O267">
            <v>23730510690</v>
          </cell>
          <cell r="P267">
            <v>0</v>
          </cell>
          <cell r="Q267">
            <v>266521839600</v>
          </cell>
          <cell r="R267">
            <v>1530354394000</v>
          </cell>
          <cell r="S267">
            <v>159148137000</v>
          </cell>
          <cell r="T267">
            <v>9255992638078.3105</v>
          </cell>
          <cell r="U267">
            <v>5072327078248.1396</v>
          </cell>
          <cell r="V267">
            <v>3030794174623.3701</v>
          </cell>
          <cell r="W267">
            <v>3728635590.1700001</v>
          </cell>
          <cell r="X267">
            <v>0</v>
          </cell>
          <cell r="Y267">
            <v>785403921300</v>
          </cell>
          <cell r="Z267">
            <v>74113023005.800003</v>
          </cell>
          <cell r="AA267">
            <v>658068202568.80005</v>
          </cell>
          <cell r="AB267">
            <v>487451084153.79999</v>
          </cell>
          <cell r="AC267">
            <v>32768037006.200001</v>
          </cell>
          <cell r="AD267">
            <v>4183665559830.1699</v>
          </cell>
          <cell r="AE267">
            <v>378582061496.20001</v>
          </cell>
          <cell r="AF267">
            <v>2082337308067.1299</v>
          </cell>
          <cell r="AG267">
            <v>1722746190266.8401</v>
          </cell>
          <cell r="AH267">
            <v>435707693863.09003</v>
          </cell>
          <cell r="AI267">
            <v>435707693863.09003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42751500000</v>
          </cell>
          <cell r="AP267">
            <v>0</v>
          </cell>
          <cell r="AQ267">
            <v>35000000000</v>
          </cell>
          <cell r="AR267">
            <v>7751500000</v>
          </cell>
          <cell r="AS267">
            <v>0</v>
          </cell>
        </row>
        <row r="268">
          <cell r="A268" t="str">
            <v>Prov. Daerah Istimewa Yogyakarta</v>
          </cell>
          <cell r="B268" t="str">
            <v>14 Tahun 2016</v>
          </cell>
          <cell r="C268">
            <v>42731</v>
          </cell>
          <cell r="D268">
            <v>4988379317714.6299</v>
          </cell>
          <cell r="E268">
            <v>1657147882128.6299</v>
          </cell>
          <cell r="F268">
            <v>1437942970424</v>
          </cell>
          <cell r="G268">
            <v>38797469715</v>
          </cell>
          <cell r="H268">
            <v>59711579867.440002</v>
          </cell>
          <cell r="I268">
            <v>120695862122.19</v>
          </cell>
          <cell r="J268">
            <v>2205571131739</v>
          </cell>
          <cell r="K268">
            <v>132300017047</v>
          </cell>
          <cell r="L268">
            <v>1380356647692</v>
          </cell>
          <cell r="M268">
            <v>692914467000</v>
          </cell>
          <cell r="N268">
            <v>1125660303847</v>
          </cell>
          <cell r="O268">
            <v>14827192847</v>
          </cell>
          <cell r="P268">
            <v>0</v>
          </cell>
          <cell r="Q268">
            <v>0</v>
          </cell>
          <cell r="R268">
            <v>1110168261000</v>
          </cell>
          <cell r="S268">
            <v>664850000</v>
          </cell>
          <cell r="T268">
            <v>5200386011001.4297</v>
          </cell>
          <cell r="U268">
            <v>2779012765965.9302</v>
          </cell>
          <cell r="V268">
            <v>1316547064995.9299</v>
          </cell>
          <cell r="W268">
            <v>0</v>
          </cell>
          <cell r="X268">
            <v>0</v>
          </cell>
          <cell r="Y268">
            <v>719522034000</v>
          </cell>
          <cell r="Z268">
            <v>2091000000</v>
          </cell>
          <cell r="AA268">
            <v>601307079296.80005</v>
          </cell>
          <cell r="AB268">
            <v>114625862931</v>
          </cell>
          <cell r="AC268">
            <v>24919724742.200001</v>
          </cell>
          <cell r="AD268">
            <v>2421373245035.5</v>
          </cell>
          <cell r="AE268">
            <v>185780385232</v>
          </cell>
          <cell r="AF268">
            <v>1195029682728</v>
          </cell>
          <cell r="AG268">
            <v>1040563177075.5</v>
          </cell>
          <cell r="AH268">
            <v>216006693286.79999</v>
          </cell>
          <cell r="AI268">
            <v>216006693286.79999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4000000000</v>
          </cell>
          <cell r="AP268">
            <v>0</v>
          </cell>
          <cell r="AQ268">
            <v>4000000000</v>
          </cell>
          <cell r="AR268">
            <v>0</v>
          </cell>
          <cell r="AS268">
            <v>0</v>
          </cell>
        </row>
        <row r="269">
          <cell r="A269" t="str">
            <v>Total Kab/Kota Se-Prov. Daerah Istimewa Yogyakarta</v>
          </cell>
          <cell r="B269" t="str">
            <v>-</v>
          </cell>
          <cell r="C269">
            <v>2</v>
          </cell>
          <cell r="D269">
            <v>3874657126500.5898</v>
          </cell>
          <cell r="E269">
            <v>919969179893.58997</v>
          </cell>
          <cell r="F269">
            <v>513519038320.78998</v>
          </cell>
          <cell r="G269">
            <v>50443573475</v>
          </cell>
          <cell r="H269">
            <v>55238105374.809998</v>
          </cell>
          <cell r="I269">
            <v>300768462722.98999</v>
          </cell>
          <cell r="J269">
            <v>2100593369164</v>
          </cell>
          <cell r="K269">
            <v>99213578000</v>
          </cell>
          <cell r="L269">
            <v>1769532213164</v>
          </cell>
          <cell r="M269">
            <v>231847578000</v>
          </cell>
          <cell r="N269">
            <v>854094577443</v>
          </cell>
          <cell r="O269">
            <v>8903317843</v>
          </cell>
          <cell r="P269">
            <v>0</v>
          </cell>
          <cell r="Q269">
            <v>266521839600</v>
          </cell>
          <cell r="R269">
            <v>420186133000</v>
          </cell>
          <cell r="S269">
            <v>158483287000</v>
          </cell>
          <cell r="T269">
            <v>4055606627076.8799</v>
          </cell>
          <cell r="U269">
            <v>2293314312282.21</v>
          </cell>
          <cell r="V269">
            <v>1714247109627.4399</v>
          </cell>
          <cell r="W269">
            <v>3728635590.1700001</v>
          </cell>
          <cell r="X269">
            <v>0</v>
          </cell>
          <cell r="Y269">
            <v>65881887300</v>
          </cell>
          <cell r="Z269">
            <v>72022023005.800003</v>
          </cell>
          <cell r="AA269">
            <v>56761123272</v>
          </cell>
          <cell r="AB269">
            <v>372825221222.79999</v>
          </cell>
          <cell r="AC269">
            <v>7848312264</v>
          </cell>
          <cell r="AD269">
            <v>1762292314794.6699</v>
          </cell>
          <cell r="AE269">
            <v>192801676264.20001</v>
          </cell>
          <cell r="AF269">
            <v>887307625339.13</v>
          </cell>
          <cell r="AG269">
            <v>682183013191.33997</v>
          </cell>
          <cell r="AH269">
            <v>219701000576.29001</v>
          </cell>
          <cell r="AI269">
            <v>219701000576.29001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38751500000</v>
          </cell>
          <cell r="AP269">
            <v>0</v>
          </cell>
          <cell r="AQ269">
            <v>31000000000</v>
          </cell>
          <cell r="AR269">
            <v>7751500000</v>
          </cell>
          <cell r="AS269">
            <v>0</v>
          </cell>
        </row>
        <row r="270">
          <cell r="A270" t="str">
            <v>Kab. Bantul</v>
          </cell>
          <cell r="B270" t="str">
            <v>-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</row>
        <row r="271">
          <cell r="A271" t="str">
            <v>Kab. Gunung Kidul</v>
          </cell>
          <cell r="B271" t="str">
            <v>-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</row>
        <row r="272">
          <cell r="A272" t="str">
            <v>Kab. Kulon Progo</v>
          </cell>
          <cell r="B272" t="str">
            <v>116 tahun 2016</v>
          </cell>
          <cell r="C272">
            <v>42734</v>
          </cell>
          <cell r="D272">
            <v>1402546137805.5901</v>
          </cell>
          <cell r="E272">
            <v>221215012961.59</v>
          </cell>
          <cell r="F272">
            <v>81519038320.789993</v>
          </cell>
          <cell r="G272">
            <v>8840603205</v>
          </cell>
          <cell r="H272">
            <v>13806411232.809999</v>
          </cell>
          <cell r="I272">
            <v>117048960202.99001</v>
          </cell>
          <cell r="J272">
            <v>867442855000</v>
          </cell>
          <cell r="K272">
            <v>29250013000</v>
          </cell>
          <cell r="L272">
            <v>718490508000</v>
          </cell>
          <cell r="M272">
            <v>119702334000</v>
          </cell>
          <cell r="N272">
            <v>313888269844</v>
          </cell>
          <cell r="O272">
            <v>2249215544</v>
          </cell>
          <cell r="P272">
            <v>0</v>
          </cell>
          <cell r="Q272">
            <v>71351328300</v>
          </cell>
          <cell r="R272">
            <v>162660249000</v>
          </cell>
          <cell r="S272">
            <v>77627477000</v>
          </cell>
          <cell r="T272">
            <v>1440263093213.5701</v>
          </cell>
          <cell r="U272">
            <v>832272967754.92004</v>
          </cell>
          <cell r="V272">
            <v>615789620030.75</v>
          </cell>
          <cell r="W272">
            <v>622211979.16999996</v>
          </cell>
          <cell r="X272">
            <v>0</v>
          </cell>
          <cell r="Y272">
            <v>22914500000</v>
          </cell>
          <cell r="Z272">
            <v>27586200000</v>
          </cell>
          <cell r="AA272">
            <v>9400826245</v>
          </cell>
          <cell r="AB272">
            <v>153959609500</v>
          </cell>
          <cell r="AC272">
            <v>2000000000</v>
          </cell>
          <cell r="AD272">
            <v>607990125458.65002</v>
          </cell>
          <cell r="AE272">
            <v>33620254174</v>
          </cell>
          <cell r="AF272">
            <v>279701222802.40002</v>
          </cell>
          <cell r="AG272">
            <v>294668648482.25</v>
          </cell>
          <cell r="AH272">
            <v>44448455407.980003</v>
          </cell>
          <cell r="AI272">
            <v>44448455407.980003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6731500000</v>
          </cell>
          <cell r="AP272">
            <v>0</v>
          </cell>
          <cell r="AQ272">
            <v>6000000000</v>
          </cell>
          <cell r="AR272">
            <v>731500000</v>
          </cell>
          <cell r="AS272">
            <v>0</v>
          </cell>
        </row>
        <row r="273">
          <cell r="A273" t="str">
            <v>Kab. Sleman</v>
          </cell>
          <cell r="B273" t="str">
            <v>113 Tahun 2016</v>
          </cell>
          <cell r="C273">
            <v>42734</v>
          </cell>
          <cell r="D273">
            <v>2472110988695</v>
          </cell>
          <cell r="E273">
            <v>698754166932</v>
          </cell>
          <cell r="F273">
            <v>432000000000</v>
          </cell>
          <cell r="G273">
            <v>41602970270</v>
          </cell>
          <cell r="H273">
            <v>41431694142</v>
          </cell>
          <cell r="I273">
            <v>183719502520</v>
          </cell>
          <cell r="J273">
            <v>1233150514164</v>
          </cell>
          <cell r="K273">
            <v>69963565000</v>
          </cell>
          <cell r="L273">
            <v>1051041705164</v>
          </cell>
          <cell r="M273">
            <v>112145244000</v>
          </cell>
          <cell r="N273">
            <v>540206307599</v>
          </cell>
          <cell r="O273">
            <v>6654102299</v>
          </cell>
          <cell r="P273">
            <v>0</v>
          </cell>
          <cell r="Q273">
            <v>195170511300</v>
          </cell>
          <cell r="R273">
            <v>257525884000</v>
          </cell>
          <cell r="S273">
            <v>80855810000</v>
          </cell>
          <cell r="T273">
            <v>2615343533863.3101</v>
          </cell>
          <cell r="U273">
            <v>1461041344527.29</v>
          </cell>
          <cell r="V273">
            <v>1098457489596.6899</v>
          </cell>
          <cell r="W273">
            <v>3106423611</v>
          </cell>
          <cell r="X273">
            <v>0</v>
          </cell>
          <cell r="Y273">
            <v>42967387300</v>
          </cell>
          <cell r="Z273">
            <v>44435823005.800003</v>
          </cell>
          <cell r="AA273">
            <v>47360297027</v>
          </cell>
          <cell r="AB273">
            <v>218865611722.79999</v>
          </cell>
          <cell r="AC273">
            <v>5848312264</v>
          </cell>
          <cell r="AD273">
            <v>1154302189336.02</v>
          </cell>
          <cell r="AE273">
            <v>159181422090.20001</v>
          </cell>
          <cell r="AF273">
            <v>607606402536.72998</v>
          </cell>
          <cell r="AG273">
            <v>387514364709.09003</v>
          </cell>
          <cell r="AH273">
            <v>175252545168.31</v>
          </cell>
          <cell r="AI273">
            <v>175252545168.31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32020000000</v>
          </cell>
          <cell r="AP273">
            <v>0</v>
          </cell>
          <cell r="AQ273">
            <v>25000000000</v>
          </cell>
          <cell r="AR273">
            <v>7020000000</v>
          </cell>
          <cell r="AS273">
            <v>0</v>
          </cell>
        </row>
        <row r="274">
          <cell r="A274" t="str">
            <v>Kota Yogyakarta</v>
          </cell>
          <cell r="B274" t="str">
            <v>-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</row>
        <row r="275">
          <cell r="A275" t="str">
            <v>Total Se-Prov. Jawa Timur</v>
          </cell>
          <cell r="B275" t="str">
            <v>-</v>
          </cell>
          <cell r="C275">
            <v>2</v>
          </cell>
          <cell r="D275">
            <v>86994474091879.016</v>
          </cell>
          <cell r="E275">
            <v>26538457812882.23</v>
          </cell>
          <cell r="F275">
            <v>18087588474479</v>
          </cell>
          <cell r="G275">
            <v>1247361349557.9299</v>
          </cell>
          <cell r="H275">
            <v>717336465438.76001</v>
          </cell>
          <cell r="I275">
            <v>6486171523406.54</v>
          </cell>
          <cell r="J275">
            <v>45544996692892</v>
          </cell>
          <cell r="K275">
            <v>5696285622866</v>
          </cell>
          <cell r="L275">
            <v>30066596960338</v>
          </cell>
          <cell r="M275">
            <v>9782114109688</v>
          </cell>
          <cell r="N275">
            <v>14911019586104.789</v>
          </cell>
          <cell r="O275">
            <v>211638942589</v>
          </cell>
          <cell r="P275">
            <v>0</v>
          </cell>
          <cell r="Q275">
            <v>3878684614771.79</v>
          </cell>
          <cell r="R275">
            <v>6786871827000</v>
          </cell>
          <cell r="S275">
            <v>4033824201744</v>
          </cell>
          <cell r="T275">
            <v>90428403951419.031</v>
          </cell>
          <cell r="U275">
            <v>52420714899422.25</v>
          </cell>
          <cell r="V275">
            <v>29720789379778.238</v>
          </cell>
          <cell r="W275">
            <v>840044000</v>
          </cell>
          <cell r="X275">
            <v>19770288000</v>
          </cell>
          <cell r="Y275">
            <v>8069915339447.3301</v>
          </cell>
          <cell r="Z275">
            <v>284876109375.01001</v>
          </cell>
          <cell r="AA275">
            <v>5435899823191.1699</v>
          </cell>
          <cell r="AB275">
            <v>8679866642324.5596</v>
          </cell>
          <cell r="AC275">
            <v>208757273305.94</v>
          </cell>
          <cell r="AD275">
            <v>38007689051996.781</v>
          </cell>
          <cell r="AE275">
            <v>3140500124747.6099</v>
          </cell>
          <cell r="AF275">
            <v>19911727242415.691</v>
          </cell>
          <cell r="AG275">
            <v>14955461684833.48</v>
          </cell>
          <cell r="AH275">
            <v>4177133566344</v>
          </cell>
          <cell r="AI275">
            <v>4101352324949</v>
          </cell>
          <cell r="AJ275">
            <v>31000000000</v>
          </cell>
          <cell r="AK275">
            <v>0</v>
          </cell>
          <cell r="AL275">
            <v>560241395</v>
          </cell>
          <cell r="AM275">
            <v>43811000000</v>
          </cell>
          <cell r="AN275">
            <v>410000000</v>
          </cell>
          <cell r="AO275">
            <v>743203706804</v>
          </cell>
          <cell r="AP275">
            <v>251866000000</v>
          </cell>
          <cell r="AQ275">
            <v>232026678630</v>
          </cell>
          <cell r="AR275">
            <v>9611028174</v>
          </cell>
          <cell r="AS275">
            <v>249700000000</v>
          </cell>
        </row>
        <row r="276">
          <cell r="A276" t="str">
            <v>Prov. Jawa Timur</v>
          </cell>
          <cell r="B276" t="str">
            <v>17 Tahun 2016</v>
          </cell>
          <cell r="C276">
            <v>42727</v>
          </cell>
          <cell r="D276">
            <v>27932994314123</v>
          </cell>
          <cell r="E276">
            <v>14900003388123</v>
          </cell>
          <cell r="F276">
            <v>12179000000000</v>
          </cell>
          <cell r="G276">
            <v>120081924000</v>
          </cell>
          <cell r="H276">
            <v>371135389423</v>
          </cell>
          <cell r="I276">
            <v>2229786074700</v>
          </cell>
          <cell r="J276">
            <v>11829217063000</v>
          </cell>
          <cell r="K276">
            <v>2039627466000</v>
          </cell>
          <cell r="L276">
            <v>3687183876000</v>
          </cell>
          <cell r="M276">
            <v>6102405721000</v>
          </cell>
          <cell r="N276">
            <v>1203773863000</v>
          </cell>
          <cell r="O276">
            <v>0</v>
          </cell>
          <cell r="P276">
            <v>0</v>
          </cell>
          <cell r="Q276">
            <v>0</v>
          </cell>
          <cell r="R276">
            <v>1203773863000</v>
          </cell>
          <cell r="S276">
            <v>0</v>
          </cell>
          <cell r="T276">
            <v>28239660980789</v>
          </cell>
          <cell r="U276">
            <v>18639858406838</v>
          </cell>
          <cell r="V276">
            <v>5891426841000</v>
          </cell>
          <cell r="W276">
            <v>840044000</v>
          </cell>
          <cell r="X276">
            <v>0</v>
          </cell>
          <cell r="Y276">
            <v>6430091440000</v>
          </cell>
          <cell r="Z276">
            <v>10000000000</v>
          </cell>
          <cell r="AA276">
            <v>5174885020838</v>
          </cell>
          <cell r="AB276">
            <v>1032615061000</v>
          </cell>
          <cell r="AC276">
            <v>100000000000</v>
          </cell>
          <cell r="AD276">
            <v>9599802573951</v>
          </cell>
          <cell r="AE276">
            <v>651596262614</v>
          </cell>
          <cell r="AF276">
            <v>6308768624359</v>
          </cell>
          <cell r="AG276">
            <v>2639437686978</v>
          </cell>
          <cell r="AH276">
            <v>715000000000</v>
          </cell>
          <cell r="AI276">
            <v>715000000000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408333333334</v>
          </cell>
          <cell r="AP276">
            <v>200000000000</v>
          </cell>
          <cell r="AQ276">
            <v>0</v>
          </cell>
          <cell r="AR276">
            <v>8333333334</v>
          </cell>
          <cell r="AS276">
            <v>200000000000</v>
          </cell>
        </row>
        <row r="277">
          <cell r="A277" t="str">
            <v>Total Kab/Kota Se-Prov. Jawa Timur</v>
          </cell>
          <cell r="B277" t="str">
            <v>-</v>
          </cell>
          <cell r="C277">
            <v>2</v>
          </cell>
          <cell r="D277">
            <v>59061479777756.023</v>
          </cell>
          <cell r="E277">
            <v>11638454424759.23</v>
          </cell>
          <cell r="F277">
            <v>5908588474479</v>
          </cell>
          <cell r="G277">
            <v>1127279425557.9299</v>
          </cell>
          <cell r="H277">
            <v>346201076015.76001</v>
          </cell>
          <cell r="I277">
            <v>4256385448706.54</v>
          </cell>
          <cell r="J277">
            <v>33715779629892</v>
          </cell>
          <cell r="K277">
            <v>3656658156866</v>
          </cell>
          <cell r="L277">
            <v>26379413084338</v>
          </cell>
          <cell r="M277">
            <v>3679708388688</v>
          </cell>
          <cell r="N277">
            <v>13707245723104.789</v>
          </cell>
          <cell r="O277">
            <v>211638942589</v>
          </cell>
          <cell r="P277">
            <v>0</v>
          </cell>
          <cell r="Q277">
            <v>3878684614771.79</v>
          </cell>
          <cell r="R277">
            <v>5583097964000</v>
          </cell>
          <cell r="S277">
            <v>4033824201744</v>
          </cell>
          <cell r="T277">
            <v>62188742970630.031</v>
          </cell>
          <cell r="U277">
            <v>33780856492584.25</v>
          </cell>
          <cell r="V277">
            <v>23829362538778.238</v>
          </cell>
          <cell r="W277">
            <v>0</v>
          </cell>
          <cell r="X277">
            <v>19770288000</v>
          </cell>
          <cell r="Y277">
            <v>1639823899447.3301</v>
          </cell>
          <cell r="Z277">
            <v>274876109375.01001</v>
          </cell>
          <cell r="AA277">
            <v>261014802353.17001</v>
          </cell>
          <cell r="AB277">
            <v>7647251581324.5596</v>
          </cell>
          <cell r="AC277">
            <v>108757273305.94</v>
          </cell>
          <cell r="AD277">
            <v>28407886478045.781</v>
          </cell>
          <cell r="AE277">
            <v>2488903862133.6099</v>
          </cell>
          <cell r="AF277">
            <v>13602958618056.689</v>
          </cell>
          <cell r="AG277">
            <v>12316023997855.48</v>
          </cell>
          <cell r="AH277">
            <v>3462133566344</v>
          </cell>
          <cell r="AI277">
            <v>3386352324949</v>
          </cell>
          <cell r="AJ277">
            <v>31000000000</v>
          </cell>
          <cell r="AK277">
            <v>0</v>
          </cell>
          <cell r="AL277">
            <v>560241395</v>
          </cell>
          <cell r="AM277">
            <v>43811000000</v>
          </cell>
          <cell r="AN277">
            <v>410000000</v>
          </cell>
          <cell r="AO277">
            <v>334870373470</v>
          </cell>
          <cell r="AP277">
            <v>51866000000</v>
          </cell>
          <cell r="AQ277">
            <v>232026678630</v>
          </cell>
          <cell r="AR277">
            <v>1277694840</v>
          </cell>
          <cell r="AS277">
            <v>49700000000</v>
          </cell>
        </row>
        <row r="278">
          <cell r="A278" t="str">
            <v>Kab. Bangkalan</v>
          </cell>
          <cell r="B278" t="str">
            <v>-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</row>
        <row r="279">
          <cell r="A279" t="str">
            <v>Kab. Banyuwangi</v>
          </cell>
          <cell r="B279" t="str">
            <v>83 Tahun 2016</v>
          </cell>
          <cell r="C279">
            <v>42725</v>
          </cell>
          <cell r="D279">
            <v>2692920422299.6001</v>
          </cell>
          <cell r="E279">
            <v>388617461647.59998</v>
          </cell>
          <cell r="F279">
            <v>149027412903</v>
          </cell>
          <cell r="G279">
            <v>36286612757.400002</v>
          </cell>
          <cell r="H279">
            <v>18209502437.200001</v>
          </cell>
          <cell r="I279">
            <v>185093933550</v>
          </cell>
          <cell r="J279">
            <v>1632035213000</v>
          </cell>
          <cell r="K279">
            <v>85987314000</v>
          </cell>
          <cell r="L279">
            <v>1400384500000</v>
          </cell>
          <cell r="M279">
            <v>145663399000</v>
          </cell>
          <cell r="N279">
            <v>672267747652</v>
          </cell>
          <cell r="O279">
            <v>128751117989</v>
          </cell>
          <cell r="P279">
            <v>0</v>
          </cell>
          <cell r="Q279">
            <v>150532440663</v>
          </cell>
          <cell r="R279">
            <v>220800823000</v>
          </cell>
          <cell r="S279">
            <v>172183366000</v>
          </cell>
          <cell r="T279">
            <v>2873920422299.6001</v>
          </cell>
          <cell r="U279">
            <v>1498467327411.6001</v>
          </cell>
          <cell r="V279">
            <v>1059494553898.6</v>
          </cell>
          <cell r="W279">
            <v>0</v>
          </cell>
          <cell r="X279">
            <v>0</v>
          </cell>
          <cell r="Y279">
            <v>95339698764</v>
          </cell>
          <cell r="Z279">
            <v>10180339236</v>
          </cell>
          <cell r="AA279">
            <v>3100000000</v>
          </cell>
          <cell r="AB279">
            <v>325352735513</v>
          </cell>
          <cell r="AC279">
            <v>5000000000</v>
          </cell>
          <cell r="AD279">
            <v>1375453094888</v>
          </cell>
          <cell r="AE279">
            <v>76596238200</v>
          </cell>
          <cell r="AF279">
            <v>522063713054</v>
          </cell>
          <cell r="AG279">
            <v>776793143634</v>
          </cell>
          <cell r="AH279">
            <v>181000000000</v>
          </cell>
          <cell r="AI279">
            <v>181000000000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</row>
        <row r="280">
          <cell r="A280" t="str">
            <v>Kab. Blitar</v>
          </cell>
          <cell r="B280" t="str">
            <v>81 Tahun 2016</v>
          </cell>
          <cell r="C280">
            <v>42734</v>
          </cell>
          <cell r="D280">
            <v>2194463301607.5</v>
          </cell>
          <cell r="E280">
            <v>216039706559.5</v>
          </cell>
          <cell r="F280">
            <v>60155250000</v>
          </cell>
          <cell r="G280">
            <v>23418394763.549999</v>
          </cell>
          <cell r="H280">
            <v>2147216000</v>
          </cell>
          <cell r="I280">
            <v>130318845795.95</v>
          </cell>
          <cell r="J280">
            <v>1414495254102</v>
          </cell>
          <cell r="K280">
            <v>75504627000</v>
          </cell>
          <cell r="L280">
            <v>1189811233102</v>
          </cell>
          <cell r="M280">
            <v>149179394000</v>
          </cell>
          <cell r="N280">
            <v>563928340946</v>
          </cell>
          <cell r="O280">
            <v>0</v>
          </cell>
          <cell r="P280">
            <v>0</v>
          </cell>
          <cell r="Q280">
            <v>114419248946</v>
          </cell>
          <cell r="R280">
            <v>271406834000</v>
          </cell>
          <cell r="S280">
            <v>178102258000</v>
          </cell>
          <cell r="T280">
            <v>2327763301607.5</v>
          </cell>
          <cell r="U280">
            <v>1392612428765.0701</v>
          </cell>
          <cell r="V280">
            <v>1035823196028.86</v>
          </cell>
          <cell r="W280">
            <v>0</v>
          </cell>
          <cell r="X280">
            <v>0</v>
          </cell>
          <cell r="Y280">
            <v>31772100000</v>
          </cell>
          <cell r="Z280">
            <v>4598478763.0100002</v>
          </cell>
          <cell r="AA280">
            <v>9807018963</v>
          </cell>
          <cell r="AB280">
            <v>305611635010.20001</v>
          </cell>
          <cell r="AC280">
            <v>5000000000</v>
          </cell>
          <cell r="AD280">
            <v>935150872842.43005</v>
          </cell>
          <cell r="AE280">
            <v>27294803350</v>
          </cell>
          <cell r="AF280">
            <v>378485318786</v>
          </cell>
          <cell r="AG280">
            <v>529370750706.42999</v>
          </cell>
          <cell r="AH280">
            <v>133300000000</v>
          </cell>
          <cell r="AI280">
            <v>133300000000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</row>
        <row r="281">
          <cell r="A281" t="str">
            <v>Kab. Bojonegoro</v>
          </cell>
          <cell r="B281" t="str">
            <v>79 Tahun 2016</v>
          </cell>
          <cell r="C281">
            <v>42734</v>
          </cell>
          <cell r="D281">
            <v>3036888070374.0898</v>
          </cell>
          <cell r="E281">
            <v>329003732181.84003</v>
          </cell>
          <cell r="F281">
            <v>72980800793</v>
          </cell>
          <cell r="G281">
            <v>49743861684.980003</v>
          </cell>
          <cell r="H281">
            <v>19520799185</v>
          </cell>
          <cell r="I281">
            <v>186758270518.85999</v>
          </cell>
          <cell r="J281">
            <v>2031786140050</v>
          </cell>
          <cell r="K281">
            <v>955697685050</v>
          </cell>
          <cell r="L281">
            <v>949118065000</v>
          </cell>
          <cell r="M281">
            <v>126970390000</v>
          </cell>
          <cell r="N281">
            <v>676098198142.25</v>
          </cell>
          <cell r="O281">
            <v>0</v>
          </cell>
          <cell r="P281">
            <v>0</v>
          </cell>
          <cell r="Q281">
            <v>108888364142.25</v>
          </cell>
          <cell r="R281">
            <v>567209834000</v>
          </cell>
          <cell r="S281">
            <v>0</v>
          </cell>
          <cell r="T281">
            <v>3011738845374.0898</v>
          </cell>
          <cell r="U281">
            <v>1697534137077.22</v>
          </cell>
          <cell r="V281">
            <v>1029229205778</v>
          </cell>
          <cell r="W281">
            <v>0</v>
          </cell>
          <cell r="X281">
            <v>223000000</v>
          </cell>
          <cell r="Y281">
            <v>72376675625.330002</v>
          </cell>
          <cell r="Z281">
            <v>3454000000</v>
          </cell>
          <cell r="AA281">
            <v>14106666247.799999</v>
          </cell>
          <cell r="AB281">
            <v>572564648520</v>
          </cell>
          <cell r="AC281">
            <v>5579940906.0900002</v>
          </cell>
          <cell r="AD281">
            <v>1314204708296.8701</v>
          </cell>
          <cell r="AE281">
            <v>187976794091</v>
          </cell>
          <cell r="AF281">
            <v>458516405831.12</v>
          </cell>
          <cell r="AG281">
            <v>667711508374.75</v>
          </cell>
          <cell r="AH281">
            <v>10850775000</v>
          </cell>
          <cell r="AI281">
            <v>10850775000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36000000000</v>
          </cell>
          <cell r="AP281">
            <v>0</v>
          </cell>
          <cell r="AQ281">
            <v>11000000000</v>
          </cell>
          <cell r="AR281">
            <v>0</v>
          </cell>
          <cell r="AS281">
            <v>25000000000</v>
          </cell>
        </row>
        <row r="282">
          <cell r="A282" t="str">
            <v>Kab. Bondowoso</v>
          </cell>
          <cell r="B282" t="str">
            <v>-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</row>
        <row r="283">
          <cell r="A283" t="str">
            <v>Kab. Gresik</v>
          </cell>
          <cell r="B283" t="str">
            <v>79 Tahun 2016</v>
          </cell>
          <cell r="C283">
            <v>42734</v>
          </cell>
          <cell r="D283">
            <v>2931804877461</v>
          </cell>
          <cell r="E283">
            <v>949661505000</v>
          </cell>
          <cell r="F283">
            <v>549739145000</v>
          </cell>
          <cell r="G283">
            <v>165928872000</v>
          </cell>
          <cell r="H283">
            <v>11547533000</v>
          </cell>
          <cell r="I283">
            <v>222445955000</v>
          </cell>
          <cell r="J283">
            <v>1287330251461</v>
          </cell>
          <cell r="K283">
            <v>184818444461</v>
          </cell>
          <cell r="L283">
            <v>923469024000</v>
          </cell>
          <cell r="M283">
            <v>179042783000</v>
          </cell>
          <cell r="N283">
            <v>694813121000</v>
          </cell>
          <cell r="O283">
            <v>0</v>
          </cell>
          <cell r="P283">
            <v>0</v>
          </cell>
          <cell r="Q283">
            <v>214569000000</v>
          </cell>
          <cell r="R283">
            <v>193173141000</v>
          </cell>
          <cell r="S283">
            <v>287070980000</v>
          </cell>
          <cell r="T283">
            <v>2964599712771</v>
          </cell>
          <cell r="U283">
            <v>1617303311191</v>
          </cell>
          <cell r="V283">
            <v>851526676991</v>
          </cell>
          <cell r="W283">
            <v>0</v>
          </cell>
          <cell r="X283">
            <v>0</v>
          </cell>
          <cell r="Y283">
            <v>171531594500</v>
          </cell>
          <cell r="Z283">
            <v>34236208000</v>
          </cell>
          <cell r="AA283">
            <v>71566801700</v>
          </cell>
          <cell r="AB283">
            <v>486942030000</v>
          </cell>
          <cell r="AC283">
            <v>1500000000</v>
          </cell>
          <cell r="AD283">
            <v>1347296401580</v>
          </cell>
          <cell r="AE283">
            <v>97291673868</v>
          </cell>
          <cell r="AF283">
            <v>655537278322</v>
          </cell>
          <cell r="AG283">
            <v>594467449390</v>
          </cell>
          <cell r="AH283">
            <v>32794835310</v>
          </cell>
          <cell r="AI283">
            <v>32794835310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</row>
        <row r="284">
          <cell r="A284" t="str">
            <v>Kab. Jember</v>
          </cell>
          <cell r="B284" t="str">
            <v>33 Tahun 2016</v>
          </cell>
          <cell r="C284">
            <v>42765</v>
          </cell>
          <cell r="D284">
            <v>3516054702884</v>
          </cell>
          <cell r="E284">
            <v>526360208506</v>
          </cell>
          <cell r="F284">
            <v>152424525000</v>
          </cell>
          <cell r="G284">
            <v>39005491256</v>
          </cell>
          <cell r="H284">
            <v>5142913793</v>
          </cell>
          <cell r="I284">
            <v>329787278457</v>
          </cell>
          <cell r="J284">
            <v>2280817962130</v>
          </cell>
          <cell r="K284">
            <v>150621841000</v>
          </cell>
          <cell r="L284">
            <v>1895653108130</v>
          </cell>
          <cell r="M284">
            <v>234543013000</v>
          </cell>
          <cell r="N284">
            <v>708876532248</v>
          </cell>
          <cell r="O284">
            <v>1396885000</v>
          </cell>
          <cell r="P284">
            <v>0</v>
          </cell>
          <cell r="Q284">
            <v>182157823248</v>
          </cell>
          <cell r="R284">
            <v>320240190000</v>
          </cell>
          <cell r="S284">
            <v>205081634000</v>
          </cell>
          <cell r="T284">
            <v>3603241990271</v>
          </cell>
          <cell r="U284">
            <v>1966306590270.25</v>
          </cell>
          <cell r="V284">
            <v>1449835330777.25</v>
          </cell>
          <cell r="W284">
            <v>0</v>
          </cell>
          <cell r="X284">
            <v>0</v>
          </cell>
          <cell r="Y284">
            <v>76054740000</v>
          </cell>
          <cell r="Z284">
            <v>28869789460</v>
          </cell>
          <cell r="AA284">
            <v>13938049043</v>
          </cell>
          <cell r="AB284">
            <v>392608680990</v>
          </cell>
          <cell r="AC284">
            <v>5000000000</v>
          </cell>
          <cell r="AD284">
            <v>1636935400000.75</v>
          </cell>
          <cell r="AE284">
            <v>223189053800</v>
          </cell>
          <cell r="AF284">
            <v>878735858916.18994</v>
          </cell>
          <cell r="AG284">
            <v>535010487284.56</v>
          </cell>
          <cell r="AH284">
            <v>87187287387</v>
          </cell>
          <cell r="AI284">
            <v>87077287387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110000000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</row>
        <row r="285">
          <cell r="A285" t="str">
            <v>Kab. Jombang</v>
          </cell>
          <cell r="B285" t="str">
            <v>63 Tahun 2016</v>
          </cell>
          <cell r="C285">
            <v>42732</v>
          </cell>
          <cell r="D285">
            <v>2341259484206</v>
          </cell>
          <cell r="E285">
            <v>344415880840</v>
          </cell>
          <cell r="F285">
            <v>81613310000</v>
          </cell>
          <cell r="G285">
            <v>42102219585</v>
          </cell>
          <cell r="H285">
            <v>3083855255</v>
          </cell>
          <cell r="I285">
            <v>217616496000</v>
          </cell>
          <cell r="J285">
            <v>1349291117575</v>
          </cell>
          <cell r="K285">
            <v>80690653575</v>
          </cell>
          <cell r="L285">
            <v>1111301450000</v>
          </cell>
          <cell r="M285">
            <v>157299014000</v>
          </cell>
          <cell r="N285">
            <v>647552485791</v>
          </cell>
          <cell r="O285">
            <v>2434150000</v>
          </cell>
          <cell r="P285">
            <v>0</v>
          </cell>
          <cell r="Q285">
            <v>137561480791</v>
          </cell>
          <cell r="R285">
            <v>263311242000</v>
          </cell>
          <cell r="S285">
            <v>244245613000</v>
          </cell>
          <cell r="T285">
            <v>2491470519792.8501</v>
          </cell>
          <cell r="U285">
            <v>1574412457525.8501</v>
          </cell>
          <cell r="V285">
            <v>1075615833819.85</v>
          </cell>
          <cell r="W285">
            <v>0</v>
          </cell>
          <cell r="X285">
            <v>0</v>
          </cell>
          <cell r="Y285">
            <v>67373047390</v>
          </cell>
          <cell r="Z285">
            <v>4987600000</v>
          </cell>
          <cell r="AA285">
            <v>0</v>
          </cell>
          <cell r="AB285">
            <v>425435976316</v>
          </cell>
          <cell r="AC285">
            <v>1000000000</v>
          </cell>
          <cell r="AD285">
            <v>917058062267</v>
          </cell>
          <cell r="AE285">
            <v>75797441580</v>
          </cell>
          <cell r="AF285">
            <v>486527990826</v>
          </cell>
          <cell r="AG285">
            <v>354732629861</v>
          </cell>
          <cell r="AH285">
            <v>150211035586.85001</v>
          </cell>
          <cell r="AI285">
            <v>150211035586.85001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</row>
        <row r="286">
          <cell r="A286" t="str">
            <v>Kab. Kediri</v>
          </cell>
          <cell r="B286" t="str">
            <v>-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</row>
        <row r="287">
          <cell r="A287" t="str">
            <v>Kab. Lamongan</v>
          </cell>
          <cell r="B287" t="str">
            <v>51 Tahun 2016</v>
          </cell>
          <cell r="C287">
            <v>42718</v>
          </cell>
          <cell r="D287">
            <v>2611381099196</v>
          </cell>
          <cell r="E287">
            <v>413033141634</v>
          </cell>
          <cell r="F287">
            <v>128758971800</v>
          </cell>
          <cell r="G287">
            <v>29701591741</v>
          </cell>
          <cell r="H287">
            <v>22989554775</v>
          </cell>
          <cell r="I287">
            <v>231583023318</v>
          </cell>
          <cell r="J287">
            <v>1454903901000</v>
          </cell>
          <cell r="K287">
            <v>98305439000</v>
          </cell>
          <cell r="L287">
            <v>1166655654000</v>
          </cell>
          <cell r="M287">
            <v>189942808000</v>
          </cell>
          <cell r="N287">
            <v>743444056562</v>
          </cell>
          <cell r="O287">
            <v>0</v>
          </cell>
          <cell r="P287">
            <v>0</v>
          </cell>
          <cell r="Q287">
            <v>142536313162</v>
          </cell>
          <cell r="R287">
            <v>233105668000</v>
          </cell>
          <cell r="S287">
            <v>367802075400</v>
          </cell>
          <cell r="T287">
            <v>2615989373885.77</v>
          </cell>
          <cell r="U287">
            <v>1673026349652.77</v>
          </cell>
          <cell r="V287">
            <v>1012548801207.67</v>
          </cell>
          <cell r="W287">
            <v>0</v>
          </cell>
          <cell r="X287">
            <v>0</v>
          </cell>
          <cell r="Y287">
            <v>104282188888</v>
          </cell>
          <cell r="Z287">
            <v>23913540000</v>
          </cell>
          <cell r="AA287">
            <v>3399070000</v>
          </cell>
          <cell r="AB287">
            <v>527882749557.09998</v>
          </cell>
          <cell r="AC287">
            <v>1000000000</v>
          </cell>
          <cell r="AD287">
            <v>942963024233</v>
          </cell>
          <cell r="AE287">
            <v>51026518096.440002</v>
          </cell>
          <cell r="AF287">
            <v>484983183911.56</v>
          </cell>
          <cell r="AG287">
            <v>406953322225</v>
          </cell>
          <cell r="AH287">
            <v>43158274689.769997</v>
          </cell>
          <cell r="AI287">
            <v>17108274689.77</v>
          </cell>
          <cell r="AJ287">
            <v>0</v>
          </cell>
          <cell r="AK287">
            <v>0</v>
          </cell>
          <cell r="AL287">
            <v>0</v>
          </cell>
          <cell r="AM287">
            <v>26050000000</v>
          </cell>
          <cell r="AN287">
            <v>0</v>
          </cell>
          <cell r="AO287">
            <v>38550000000</v>
          </cell>
          <cell r="AP287">
            <v>0</v>
          </cell>
          <cell r="AQ287">
            <v>33550000000</v>
          </cell>
          <cell r="AR287">
            <v>0</v>
          </cell>
          <cell r="AS287">
            <v>5000000000</v>
          </cell>
        </row>
        <row r="288">
          <cell r="A288" t="str">
            <v>Kab. Lumajang</v>
          </cell>
          <cell r="B288" t="str">
            <v>56 Tahun 2016</v>
          </cell>
          <cell r="C288">
            <v>42725</v>
          </cell>
          <cell r="D288">
            <v>1904645332707</v>
          </cell>
          <cell r="E288">
            <v>254660837000</v>
          </cell>
          <cell r="F288">
            <v>50050000000</v>
          </cell>
          <cell r="G288">
            <v>39937975500</v>
          </cell>
          <cell r="H288">
            <v>3087561000</v>
          </cell>
          <cell r="I288">
            <v>161585300500</v>
          </cell>
          <cell r="J288">
            <v>1183098302707</v>
          </cell>
          <cell r="K288">
            <v>69140719707</v>
          </cell>
          <cell r="L288">
            <v>990248409000</v>
          </cell>
          <cell r="M288">
            <v>123709174000</v>
          </cell>
          <cell r="N288">
            <v>466886193000</v>
          </cell>
          <cell r="O288">
            <v>0</v>
          </cell>
          <cell r="P288">
            <v>0</v>
          </cell>
          <cell r="Q288">
            <v>99600249000</v>
          </cell>
          <cell r="R288">
            <v>195307989000</v>
          </cell>
          <cell r="S288">
            <v>171977955000</v>
          </cell>
          <cell r="T288">
            <v>2126022707107</v>
          </cell>
          <cell r="U288">
            <v>1277462570599</v>
          </cell>
          <cell r="V288">
            <v>806749309432.17004</v>
          </cell>
          <cell r="W288">
            <v>0</v>
          </cell>
          <cell r="X288">
            <v>0</v>
          </cell>
          <cell r="Y288">
            <v>83491694179</v>
          </cell>
          <cell r="Z288">
            <v>39269113500</v>
          </cell>
          <cell r="AA288">
            <v>5129437505.8299999</v>
          </cell>
          <cell r="AB288">
            <v>339823015982</v>
          </cell>
          <cell r="AC288">
            <v>3000000000</v>
          </cell>
          <cell r="AD288">
            <v>848560136508</v>
          </cell>
          <cell r="AE288">
            <v>102845652206</v>
          </cell>
          <cell r="AF288">
            <v>422484004618</v>
          </cell>
          <cell r="AG288">
            <v>323230479684</v>
          </cell>
          <cell r="AH288">
            <v>231250000000</v>
          </cell>
          <cell r="AI288">
            <v>230000000000</v>
          </cell>
          <cell r="AJ288">
            <v>0</v>
          </cell>
          <cell r="AK288">
            <v>0</v>
          </cell>
          <cell r="AL288">
            <v>0</v>
          </cell>
          <cell r="AM288">
            <v>1250000000</v>
          </cell>
          <cell r="AN288">
            <v>0</v>
          </cell>
          <cell r="AO288">
            <v>9872625600</v>
          </cell>
          <cell r="AP288">
            <v>3366000000</v>
          </cell>
          <cell r="AQ288">
            <v>2000000000</v>
          </cell>
          <cell r="AR288">
            <v>6625600</v>
          </cell>
          <cell r="AS288">
            <v>4500000000</v>
          </cell>
        </row>
        <row r="289">
          <cell r="A289" t="str">
            <v>Kab. Madiun</v>
          </cell>
          <cell r="B289" t="str">
            <v>70 Tahun 2016</v>
          </cell>
          <cell r="C289">
            <v>42734</v>
          </cell>
          <cell r="D289">
            <v>1771921560790</v>
          </cell>
          <cell r="E289">
            <v>179046529130</v>
          </cell>
          <cell r="F289">
            <v>45427426700</v>
          </cell>
          <cell r="G289">
            <v>32115255000</v>
          </cell>
          <cell r="H289">
            <v>5340045420</v>
          </cell>
          <cell r="I289">
            <v>96163802010</v>
          </cell>
          <cell r="J289">
            <v>1085560235000</v>
          </cell>
          <cell r="K289">
            <v>68311437000</v>
          </cell>
          <cell r="L289">
            <v>893565762000</v>
          </cell>
          <cell r="M289">
            <v>123683036000</v>
          </cell>
          <cell r="N289">
            <v>507314796660</v>
          </cell>
          <cell r="O289">
            <v>3500000000</v>
          </cell>
          <cell r="P289">
            <v>0</v>
          </cell>
          <cell r="Q289">
            <v>106832422660</v>
          </cell>
          <cell r="R289">
            <v>233400110000</v>
          </cell>
          <cell r="S289">
            <v>163582264000</v>
          </cell>
          <cell r="T289">
            <v>1797882802232</v>
          </cell>
          <cell r="U289">
            <v>1099155155112</v>
          </cell>
          <cell r="V289">
            <v>765758013137</v>
          </cell>
          <cell r="W289">
            <v>0</v>
          </cell>
          <cell r="X289">
            <v>485000000</v>
          </cell>
          <cell r="Y289">
            <v>36804001200</v>
          </cell>
          <cell r="Z289">
            <v>1815000000</v>
          </cell>
          <cell r="AA289">
            <v>4381600940</v>
          </cell>
          <cell r="AB289">
            <v>287911539835</v>
          </cell>
          <cell r="AC289">
            <v>2000000000</v>
          </cell>
          <cell r="AD289">
            <v>698727647120</v>
          </cell>
          <cell r="AE289">
            <v>17063525000</v>
          </cell>
          <cell r="AF289">
            <v>320883968931</v>
          </cell>
          <cell r="AG289">
            <v>360780153189</v>
          </cell>
          <cell r="AH289">
            <v>30461241442</v>
          </cell>
          <cell r="AI289">
            <v>29961241442</v>
          </cell>
          <cell r="AJ289">
            <v>0</v>
          </cell>
          <cell r="AK289">
            <v>0</v>
          </cell>
          <cell r="AL289">
            <v>0</v>
          </cell>
          <cell r="AM289">
            <v>500000000</v>
          </cell>
          <cell r="AN289">
            <v>0</v>
          </cell>
          <cell r="AO289">
            <v>4500000000</v>
          </cell>
          <cell r="AP289">
            <v>0</v>
          </cell>
          <cell r="AQ289">
            <v>4500000000</v>
          </cell>
          <cell r="AR289">
            <v>0</v>
          </cell>
          <cell r="AS289">
            <v>0</v>
          </cell>
        </row>
        <row r="290">
          <cell r="A290" t="str">
            <v>Kab. Magetan</v>
          </cell>
          <cell r="B290" t="str">
            <v>86 Tahun 2017</v>
          </cell>
          <cell r="C290">
            <v>42731</v>
          </cell>
          <cell r="D290">
            <v>1650811460006</v>
          </cell>
          <cell r="E290">
            <v>147000000000</v>
          </cell>
          <cell r="F290">
            <v>35250000000</v>
          </cell>
          <cell r="G290">
            <v>20674168500</v>
          </cell>
          <cell r="H290">
            <v>2127455000</v>
          </cell>
          <cell r="I290">
            <v>88948376500</v>
          </cell>
          <cell r="J290">
            <v>1063747563026</v>
          </cell>
          <cell r="K290">
            <v>52016879026</v>
          </cell>
          <cell r="L290">
            <v>916052436000</v>
          </cell>
          <cell r="M290">
            <v>95678248000</v>
          </cell>
          <cell r="N290">
            <v>440063896980</v>
          </cell>
          <cell r="O290">
            <v>3000000000</v>
          </cell>
          <cell r="P290">
            <v>0</v>
          </cell>
          <cell r="Q290">
            <v>93313686980</v>
          </cell>
          <cell r="R290">
            <v>176246376000</v>
          </cell>
          <cell r="S290">
            <v>167503834000</v>
          </cell>
          <cell r="T290">
            <v>1680884580076</v>
          </cell>
          <cell r="U290">
            <v>1103086875648</v>
          </cell>
          <cell r="V290">
            <v>774149918132</v>
          </cell>
          <cell r="W290">
            <v>0</v>
          </cell>
          <cell r="X290">
            <v>0</v>
          </cell>
          <cell r="Y290">
            <v>46827710000</v>
          </cell>
          <cell r="Z290">
            <v>2395430000</v>
          </cell>
          <cell r="AA290">
            <v>0</v>
          </cell>
          <cell r="AB290">
            <v>275713817516</v>
          </cell>
          <cell r="AC290">
            <v>4000000000</v>
          </cell>
          <cell r="AD290">
            <v>577797704428</v>
          </cell>
          <cell r="AE290">
            <v>35202309500</v>
          </cell>
          <cell r="AF290">
            <v>317702936229</v>
          </cell>
          <cell r="AG290">
            <v>224892458699</v>
          </cell>
          <cell r="AH290">
            <v>53513120070</v>
          </cell>
          <cell r="AI290">
            <v>37502120070</v>
          </cell>
          <cell r="AJ290">
            <v>0</v>
          </cell>
          <cell r="AK290">
            <v>0</v>
          </cell>
          <cell r="AL290">
            <v>0</v>
          </cell>
          <cell r="AM290">
            <v>16011000000</v>
          </cell>
          <cell r="AN290">
            <v>0</v>
          </cell>
          <cell r="AO290">
            <v>23440000000</v>
          </cell>
          <cell r="AP290">
            <v>0</v>
          </cell>
          <cell r="AQ290">
            <v>8240000000</v>
          </cell>
          <cell r="AR290">
            <v>0</v>
          </cell>
          <cell r="AS290">
            <v>15200000000</v>
          </cell>
        </row>
        <row r="291">
          <cell r="A291" t="str">
            <v>Kab. Malang</v>
          </cell>
          <cell r="B291" t="str">
            <v>69 Tahun 2016</v>
          </cell>
          <cell r="C291">
            <v>42734</v>
          </cell>
          <cell r="D291">
            <v>3402026818873.2798</v>
          </cell>
          <cell r="E291">
            <v>426295772668.28003</v>
          </cell>
          <cell r="F291">
            <v>162750000000</v>
          </cell>
          <cell r="G291">
            <v>38631439668</v>
          </cell>
          <cell r="H291">
            <v>15287946469.26</v>
          </cell>
          <cell r="I291">
            <v>209626386531.01999</v>
          </cell>
          <cell r="J291">
            <v>2024830535000</v>
          </cell>
          <cell r="K291">
            <v>150729265000</v>
          </cell>
          <cell r="L291">
            <v>1694884660000</v>
          </cell>
          <cell r="M291">
            <v>179216610000</v>
          </cell>
          <cell r="N291">
            <v>950900511205</v>
          </cell>
          <cell r="O291">
            <v>24000000000</v>
          </cell>
          <cell r="P291">
            <v>0</v>
          </cell>
          <cell r="Q291">
            <v>234290868205</v>
          </cell>
          <cell r="R291">
            <v>379629906000</v>
          </cell>
          <cell r="S291">
            <v>312979737000</v>
          </cell>
          <cell r="T291">
            <v>3579233320716.9399</v>
          </cell>
          <cell r="U291">
            <v>2131654152159.6799</v>
          </cell>
          <cell r="V291">
            <v>1537307793283.6799</v>
          </cell>
          <cell r="W291">
            <v>0</v>
          </cell>
          <cell r="X291">
            <v>0</v>
          </cell>
          <cell r="Y291">
            <v>50685941000</v>
          </cell>
          <cell r="Z291">
            <v>22100450000</v>
          </cell>
          <cell r="AA291">
            <v>15530511000</v>
          </cell>
          <cell r="AB291">
            <v>501029456876</v>
          </cell>
          <cell r="AC291">
            <v>5000000000</v>
          </cell>
          <cell r="AD291">
            <v>1447579168557.26</v>
          </cell>
          <cell r="AE291">
            <v>171211849638</v>
          </cell>
          <cell r="AF291">
            <v>694367454736</v>
          </cell>
          <cell r="AG291">
            <v>581999864183.26001</v>
          </cell>
          <cell r="AH291">
            <v>227206501843.66</v>
          </cell>
          <cell r="AI291">
            <v>227206501843.66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50000000000</v>
          </cell>
          <cell r="AP291">
            <v>15000000000</v>
          </cell>
          <cell r="AQ291">
            <v>34000000000</v>
          </cell>
          <cell r="AR291">
            <v>1000000000</v>
          </cell>
          <cell r="AS291">
            <v>0</v>
          </cell>
        </row>
        <row r="292">
          <cell r="A292" t="str">
            <v>Kab. Nganjuk</v>
          </cell>
          <cell r="B292" t="str">
            <v>43 Tahun 2016</v>
          </cell>
          <cell r="C292">
            <v>42733</v>
          </cell>
          <cell r="D292">
            <v>2243788974871</v>
          </cell>
          <cell r="E292">
            <v>308555890313</v>
          </cell>
          <cell r="F292">
            <v>67395846000</v>
          </cell>
          <cell r="G292">
            <v>24005827865</v>
          </cell>
          <cell r="H292">
            <v>3586543722</v>
          </cell>
          <cell r="I292">
            <v>213567672726</v>
          </cell>
          <cell r="J292">
            <v>1362639846378</v>
          </cell>
          <cell r="K292">
            <v>77770171000</v>
          </cell>
          <cell r="L292">
            <v>1137289603378</v>
          </cell>
          <cell r="M292">
            <v>147580072000</v>
          </cell>
          <cell r="N292">
            <v>572593238180</v>
          </cell>
          <cell r="O292">
            <v>8556789600</v>
          </cell>
          <cell r="P292">
            <v>0</v>
          </cell>
          <cell r="Q292">
            <v>109470361580</v>
          </cell>
          <cell r="R292">
            <v>239355780000</v>
          </cell>
          <cell r="S292">
            <v>215210307000</v>
          </cell>
          <cell r="T292">
            <v>2353042935249</v>
          </cell>
          <cell r="U292">
            <v>1448492645431</v>
          </cell>
          <cell r="V292">
            <v>1048315820353</v>
          </cell>
          <cell r="W292">
            <v>0</v>
          </cell>
          <cell r="X292">
            <v>0</v>
          </cell>
          <cell r="Y292">
            <v>28820112000</v>
          </cell>
          <cell r="Z292">
            <v>12915800000</v>
          </cell>
          <cell r="AA292">
            <v>6963160000</v>
          </cell>
          <cell r="AB292">
            <v>344405881980</v>
          </cell>
          <cell r="AC292">
            <v>7071871098</v>
          </cell>
          <cell r="AD292">
            <v>904550289818</v>
          </cell>
          <cell r="AE292">
            <v>63267488260</v>
          </cell>
          <cell r="AF292">
            <v>450419021834</v>
          </cell>
          <cell r="AG292">
            <v>390863779724</v>
          </cell>
          <cell r="AH292">
            <v>119503960378</v>
          </cell>
          <cell r="AI292">
            <v>119503960378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10250000000</v>
          </cell>
          <cell r="AP292">
            <v>0</v>
          </cell>
          <cell r="AQ292">
            <v>10250000000</v>
          </cell>
          <cell r="AR292">
            <v>0</v>
          </cell>
          <cell r="AS292">
            <v>0</v>
          </cell>
        </row>
        <row r="293">
          <cell r="A293" t="str">
            <v>Kab. Ngawi</v>
          </cell>
          <cell r="B293" t="str">
            <v>65 Tahun 2016</v>
          </cell>
          <cell r="C293">
            <v>42733</v>
          </cell>
          <cell r="D293">
            <v>1892106923696.2</v>
          </cell>
          <cell r="E293">
            <v>166811807956.20001</v>
          </cell>
          <cell r="F293">
            <v>37160700000</v>
          </cell>
          <cell r="G293">
            <v>12520947750</v>
          </cell>
          <cell r="H293">
            <v>9285191785</v>
          </cell>
          <cell r="I293">
            <v>107844968421.2</v>
          </cell>
          <cell r="J293">
            <v>1299490081306</v>
          </cell>
          <cell r="K293">
            <v>65674952306</v>
          </cell>
          <cell r="L293">
            <v>1058208375000</v>
          </cell>
          <cell r="M293">
            <v>175606754000</v>
          </cell>
          <cell r="N293">
            <v>425805034434</v>
          </cell>
          <cell r="O293">
            <v>0</v>
          </cell>
          <cell r="P293">
            <v>0</v>
          </cell>
          <cell r="Q293">
            <v>86917867434</v>
          </cell>
          <cell r="R293">
            <v>161441548000</v>
          </cell>
          <cell r="S293">
            <v>177445619000</v>
          </cell>
          <cell r="T293">
            <v>2052673459795.3201</v>
          </cell>
          <cell r="U293">
            <v>1318059055518.1201</v>
          </cell>
          <cell r="V293">
            <v>970661149875.90002</v>
          </cell>
          <cell r="W293">
            <v>0</v>
          </cell>
          <cell r="X293">
            <v>0</v>
          </cell>
          <cell r="Y293">
            <v>33936375000</v>
          </cell>
          <cell r="Z293">
            <v>1000000000</v>
          </cell>
          <cell r="AA293">
            <v>5424249075</v>
          </cell>
          <cell r="AB293">
            <v>304789142715.26001</v>
          </cell>
          <cell r="AC293">
            <v>2248138851.96</v>
          </cell>
          <cell r="AD293">
            <v>734614404277.19995</v>
          </cell>
          <cell r="AE293">
            <v>30389396921</v>
          </cell>
          <cell r="AF293">
            <v>343839496517.20001</v>
          </cell>
          <cell r="AG293">
            <v>360385510839</v>
          </cell>
          <cell r="AH293">
            <v>171066536099.12</v>
          </cell>
          <cell r="AI293">
            <v>171066536099.12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10500000000</v>
          </cell>
          <cell r="AP293">
            <v>0</v>
          </cell>
          <cell r="AQ293">
            <v>10500000000</v>
          </cell>
          <cell r="AR293">
            <v>0</v>
          </cell>
          <cell r="AS293">
            <v>0</v>
          </cell>
        </row>
        <row r="294">
          <cell r="A294" t="str">
            <v>Kab. Pacitan</v>
          </cell>
          <cell r="B294" t="str">
            <v>80 Tahun 2016</v>
          </cell>
          <cell r="C294">
            <v>42713</v>
          </cell>
          <cell r="D294">
            <v>1535893464242</v>
          </cell>
          <cell r="E294">
            <v>139134812456</v>
          </cell>
          <cell r="F294">
            <v>25760000000</v>
          </cell>
          <cell r="G294">
            <v>24687915459</v>
          </cell>
          <cell r="H294">
            <v>2421047544</v>
          </cell>
          <cell r="I294">
            <v>86265849453</v>
          </cell>
          <cell r="J294">
            <v>993670058135</v>
          </cell>
          <cell r="K294">
            <v>65539067135</v>
          </cell>
          <cell r="L294">
            <v>807907686000</v>
          </cell>
          <cell r="M294">
            <v>120223305000</v>
          </cell>
          <cell r="N294">
            <v>403088593651</v>
          </cell>
          <cell r="O294">
            <v>0</v>
          </cell>
          <cell r="P294">
            <v>0</v>
          </cell>
          <cell r="Q294">
            <v>72924744651</v>
          </cell>
          <cell r="R294">
            <v>195556075000</v>
          </cell>
          <cell r="S294">
            <v>134607774000</v>
          </cell>
          <cell r="T294">
            <v>1572203260087</v>
          </cell>
          <cell r="U294">
            <v>1046316201209</v>
          </cell>
          <cell r="V294">
            <v>722681882693</v>
          </cell>
          <cell r="W294">
            <v>0</v>
          </cell>
          <cell r="X294">
            <v>0</v>
          </cell>
          <cell r="Y294">
            <v>24859471500</v>
          </cell>
          <cell r="Z294">
            <v>9458845416</v>
          </cell>
          <cell r="AA294">
            <v>5044791546</v>
          </cell>
          <cell r="AB294">
            <v>281622079919</v>
          </cell>
          <cell r="AC294">
            <v>2649130135</v>
          </cell>
          <cell r="AD294">
            <v>525887058878</v>
          </cell>
          <cell r="AE294">
            <v>50203828091</v>
          </cell>
          <cell r="AF294">
            <v>218850413849</v>
          </cell>
          <cell r="AG294">
            <v>256832816938</v>
          </cell>
          <cell r="AH294">
            <v>39259795845</v>
          </cell>
          <cell r="AI294">
            <v>39259795845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2950000000</v>
          </cell>
          <cell r="AP294">
            <v>0</v>
          </cell>
          <cell r="AQ294">
            <v>2950000000</v>
          </cell>
          <cell r="AR294">
            <v>0</v>
          </cell>
          <cell r="AS294">
            <v>0</v>
          </cell>
        </row>
        <row r="295">
          <cell r="A295" t="str">
            <v>Kab. Pamekasan</v>
          </cell>
          <cell r="B295" t="str">
            <v>-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</row>
        <row r="296">
          <cell r="A296" t="str">
            <v>Kab. Pasuruan</v>
          </cell>
          <cell r="B296" t="str">
            <v>71 Tahun 2016</v>
          </cell>
          <cell r="C296">
            <v>42734</v>
          </cell>
          <cell r="D296">
            <v>2909738301346</v>
          </cell>
          <cell r="E296">
            <v>498908320334</v>
          </cell>
          <cell r="F296">
            <v>268950000000</v>
          </cell>
          <cell r="G296">
            <v>45289413300</v>
          </cell>
          <cell r="H296">
            <v>2416640292</v>
          </cell>
          <cell r="I296">
            <v>182252266742</v>
          </cell>
          <cell r="J296">
            <v>1697203462512</v>
          </cell>
          <cell r="K296">
            <v>273004015000</v>
          </cell>
          <cell r="L296">
            <v>1265828188512</v>
          </cell>
          <cell r="M296">
            <v>158371259000</v>
          </cell>
          <cell r="N296">
            <v>713626518500</v>
          </cell>
          <cell r="O296">
            <v>9000000000</v>
          </cell>
          <cell r="P296">
            <v>0</v>
          </cell>
          <cell r="Q296">
            <v>160343028500</v>
          </cell>
          <cell r="R296">
            <v>248827629000</v>
          </cell>
          <cell r="S296">
            <v>295455861000</v>
          </cell>
          <cell r="T296">
            <v>3181922902006.5</v>
          </cell>
          <cell r="U296">
            <v>1770494199540</v>
          </cell>
          <cell r="V296">
            <v>1096934910680</v>
          </cell>
          <cell r="W296">
            <v>0</v>
          </cell>
          <cell r="X296">
            <v>0</v>
          </cell>
          <cell r="Y296">
            <v>153644385025</v>
          </cell>
          <cell r="Z296">
            <v>22600000000</v>
          </cell>
          <cell r="AA296">
            <v>36656585000</v>
          </cell>
          <cell r="AB296">
            <v>450658318835</v>
          </cell>
          <cell r="AC296">
            <v>10000000000</v>
          </cell>
          <cell r="AD296">
            <v>1411428702466.5</v>
          </cell>
          <cell r="AE296">
            <v>93340437482</v>
          </cell>
          <cell r="AF296">
            <v>806807572429.02002</v>
          </cell>
          <cell r="AG296">
            <v>511280692555.47998</v>
          </cell>
          <cell r="AH296">
            <v>285514401955.5</v>
          </cell>
          <cell r="AI296">
            <v>285514401955.5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13329801295</v>
          </cell>
          <cell r="AP296">
            <v>0</v>
          </cell>
          <cell r="AQ296">
            <v>13329801295</v>
          </cell>
          <cell r="AR296">
            <v>0</v>
          </cell>
          <cell r="AS296">
            <v>0</v>
          </cell>
        </row>
        <row r="297">
          <cell r="A297" t="str">
            <v>Kab. Ponorogo</v>
          </cell>
          <cell r="B297" t="str">
            <v>90 Tahun 2016</v>
          </cell>
          <cell r="C297">
            <v>42731</v>
          </cell>
          <cell r="D297">
            <v>2102487838562.54</v>
          </cell>
          <cell r="E297">
            <v>225131830350</v>
          </cell>
          <cell r="F297">
            <v>53862060000</v>
          </cell>
          <cell r="G297">
            <v>9215255000</v>
          </cell>
          <cell r="H297">
            <v>1334021000</v>
          </cell>
          <cell r="I297">
            <v>160720494350</v>
          </cell>
          <cell r="J297">
            <v>1263552970000</v>
          </cell>
          <cell r="K297">
            <v>74674932000</v>
          </cell>
          <cell r="L297">
            <v>1062582799000</v>
          </cell>
          <cell r="M297">
            <v>126295239000</v>
          </cell>
          <cell r="N297">
            <v>613803038212.54004</v>
          </cell>
          <cell r="O297">
            <v>0</v>
          </cell>
          <cell r="P297">
            <v>0</v>
          </cell>
          <cell r="Q297">
            <v>80676534868.539993</v>
          </cell>
          <cell r="R297">
            <v>249538986000</v>
          </cell>
          <cell r="S297">
            <v>283587517344</v>
          </cell>
          <cell r="T297">
            <v>2203837482786.54</v>
          </cell>
          <cell r="U297">
            <v>1433676051648.3</v>
          </cell>
          <cell r="V297">
            <v>972854977619.76001</v>
          </cell>
          <cell r="W297">
            <v>0</v>
          </cell>
          <cell r="X297">
            <v>0</v>
          </cell>
          <cell r="Y297">
            <v>33901480000</v>
          </cell>
          <cell r="Z297">
            <v>16407525000</v>
          </cell>
          <cell r="AA297">
            <v>6858533028.54</v>
          </cell>
          <cell r="AB297">
            <v>394153536000</v>
          </cell>
          <cell r="AC297">
            <v>9500000000</v>
          </cell>
          <cell r="AD297">
            <v>770161431138.23999</v>
          </cell>
          <cell r="AE297">
            <v>73858860318.240005</v>
          </cell>
          <cell r="AF297">
            <v>312856774865</v>
          </cell>
          <cell r="AG297">
            <v>383445795955</v>
          </cell>
          <cell r="AH297">
            <v>101349644224</v>
          </cell>
          <cell r="AI297">
            <v>101049644224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300000000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</row>
        <row r="298">
          <cell r="A298" t="str">
            <v>Kab. Probolinggo</v>
          </cell>
          <cell r="B298" t="str">
            <v>-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</row>
        <row r="299">
          <cell r="A299" t="str">
            <v>Kab. Sampang</v>
          </cell>
          <cell r="B299" t="str">
            <v>-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</row>
        <row r="300">
          <cell r="A300" t="str">
            <v>Kab. Sidoarjo</v>
          </cell>
          <cell r="B300" t="str">
            <v>-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</row>
        <row r="301">
          <cell r="A301" t="str">
            <v>Kab. Situbondo</v>
          </cell>
          <cell r="B301" t="str">
            <v>-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</row>
        <row r="302">
          <cell r="A302" t="str">
            <v>Kab. Sumenep</v>
          </cell>
          <cell r="B302" t="str">
            <v>19 Tahun 2017</v>
          </cell>
          <cell r="C302">
            <v>42753</v>
          </cell>
          <cell r="D302">
            <v>2090630997056</v>
          </cell>
          <cell r="E302">
            <v>191950484569</v>
          </cell>
          <cell r="F302">
            <v>20805245542</v>
          </cell>
          <cell r="G302">
            <v>13084105040</v>
          </cell>
          <cell r="H302">
            <v>17637837500</v>
          </cell>
          <cell r="I302">
            <v>140423296487</v>
          </cell>
          <cell r="J302">
            <v>1376685207000</v>
          </cell>
          <cell r="K302">
            <v>109535796000</v>
          </cell>
          <cell r="L302">
            <v>1110487853000</v>
          </cell>
          <cell r="M302">
            <v>156661558000</v>
          </cell>
          <cell r="N302">
            <v>521995305487</v>
          </cell>
          <cell r="O302">
            <v>1000000000</v>
          </cell>
          <cell r="P302">
            <v>0</v>
          </cell>
          <cell r="Q302">
            <v>80300134487</v>
          </cell>
          <cell r="R302">
            <v>168847166000</v>
          </cell>
          <cell r="S302">
            <v>271848005000</v>
          </cell>
          <cell r="T302">
            <v>2218682287470</v>
          </cell>
          <cell r="U302">
            <v>1416496497254</v>
          </cell>
          <cell r="V302">
            <v>935284028952</v>
          </cell>
          <cell r="W302">
            <v>0</v>
          </cell>
          <cell r="X302">
            <v>0</v>
          </cell>
          <cell r="Y302">
            <v>38777024500</v>
          </cell>
          <cell r="Z302">
            <v>11963630000</v>
          </cell>
          <cell r="AA302">
            <v>2319564504</v>
          </cell>
          <cell r="AB302">
            <v>425152249298</v>
          </cell>
          <cell r="AC302">
            <v>3000000000</v>
          </cell>
          <cell r="AD302">
            <v>802185790216</v>
          </cell>
          <cell r="AE302">
            <v>65487478577</v>
          </cell>
          <cell r="AF302">
            <v>355382449253</v>
          </cell>
          <cell r="AG302">
            <v>381315862386</v>
          </cell>
          <cell r="AH302">
            <v>150751290414</v>
          </cell>
          <cell r="AI302">
            <v>119751290414</v>
          </cell>
          <cell r="AJ302">
            <v>31000000000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22700000000</v>
          </cell>
          <cell r="AP302">
            <v>10000000000</v>
          </cell>
          <cell r="AQ302">
            <v>12700000000</v>
          </cell>
          <cell r="AR302">
            <v>0</v>
          </cell>
          <cell r="AS302">
            <v>0</v>
          </cell>
        </row>
        <row r="303">
          <cell r="A303" t="str">
            <v>Kab. Trenggalek</v>
          </cell>
          <cell r="B303" t="str">
            <v>42 Tahun 2016</v>
          </cell>
          <cell r="C303">
            <v>42794</v>
          </cell>
          <cell r="D303">
            <v>1683026335014</v>
          </cell>
          <cell r="E303">
            <v>175917809821</v>
          </cell>
          <cell r="F303">
            <v>28427081500</v>
          </cell>
          <cell r="G303">
            <v>19413597321</v>
          </cell>
          <cell r="H303">
            <v>4979615000</v>
          </cell>
          <cell r="I303">
            <v>123097516000</v>
          </cell>
          <cell r="J303">
            <v>1079772688000</v>
          </cell>
          <cell r="K303">
            <v>69370628000</v>
          </cell>
          <cell r="L303">
            <v>901379781000</v>
          </cell>
          <cell r="M303">
            <v>109022279000</v>
          </cell>
          <cell r="N303">
            <v>427335837193</v>
          </cell>
          <cell r="O303">
            <v>5000000000</v>
          </cell>
          <cell r="P303">
            <v>0</v>
          </cell>
          <cell r="Q303">
            <v>80142740193</v>
          </cell>
          <cell r="R303">
            <v>212125384000</v>
          </cell>
          <cell r="S303">
            <v>130067713000</v>
          </cell>
          <cell r="T303">
            <v>1722632736409</v>
          </cell>
          <cell r="U303">
            <v>1030315686278</v>
          </cell>
          <cell r="V303">
            <v>759451701900</v>
          </cell>
          <cell r="W303">
            <v>0</v>
          </cell>
          <cell r="X303">
            <v>0</v>
          </cell>
          <cell r="Y303">
            <v>24899200000</v>
          </cell>
          <cell r="Z303">
            <v>2780000000</v>
          </cell>
          <cell r="AA303">
            <v>6973329600</v>
          </cell>
          <cell r="AB303">
            <v>225992343378</v>
          </cell>
          <cell r="AC303">
            <v>10219111400</v>
          </cell>
          <cell r="AD303">
            <v>692317050131</v>
          </cell>
          <cell r="AE303">
            <v>91844331630</v>
          </cell>
          <cell r="AF303">
            <v>277755359746</v>
          </cell>
          <cell r="AG303">
            <v>322717358755</v>
          </cell>
          <cell r="AH303">
            <v>48606401395</v>
          </cell>
          <cell r="AI303">
            <v>48046160000</v>
          </cell>
          <cell r="AJ303">
            <v>0</v>
          </cell>
          <cell r="AK303">
            <v>0</v>
          </cell>
          <cell r="AL303">
            <v>560241395</v>
          </cell>
          <cell r="AM303">
            <v>0</v>
          </cell>
          <cell r="AN303">
            <v>0</v>
          </cell>
          <cell r="AO303">
            <v>9000000000</v>
          </cell>
          <cell r="AP303">
            <v>4000000000</v>
          </cell>
          <cell r="AQ303">
            <v>5000000000</v>
          </cell>
          <cell r="AR303">
            <v>0</v>
          </cell>
          <cell r="AS303">
            <v>0</v>
          </cell>
        </row>
        <row r="304">
          <cell r="A304" t="str">
            <v>Kab. Tuban</v>
          </cell>
          <cell r="B304" t="str">
            <v>-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</row>
        <row r="305">
          <cell r="A305" t="str">
            <v>Kab. Tulungagung</v>
          </cell>
          <cell r="B305" t="str">
            <v>76 Tahun 2016</v>
          </cell>
          <cell r="C305">
            <v>42727</v>
          </cell>
          <cell r="D305">
            <v>2405276678157.5</v>
          </cell>
          <cell r="E305">
            <v>300115595403.5</v>
          </cell>
          <cell r="F305">
            <v>65070260000</v>
          </cell>
          <cell r="G305">
            <v>22609904000</v>
          </cell>
          <cell r="H305">
            <v>4553186053.5</v>
          </cell>
          <cell r="I305">
            <v>207882245350</v>
          </cell>
          <cell r="J305">
            <v>1470446431609</v>
          </cell>
          <cell r="K305">
            <v>73629467609</v>
          </cell>
          <cell r="L305">
            <v>1257481115000</v>
          </cell>
          <cell r="M305">
            <v>139335849000</v>
          </cell>
          <cell r="N305">
            <v>634714651145</v>
          </cell>
          <cell r="O305">
            <v>0</v>
          </cell>
          <cell r="P305">
            <v>0</v>
          </cell>
          <cell r="Q305">
            <v>127591822145</v>
          </cell>
          <cell r="R305">
            <v>303973264000</v>
          </cell>
          <cell r="S305">
            <v>203149565000</v>
          </cell>
          <cell r="T305">
            <v>2393283166157.5</v>
          </cell>
          <cell r="U305">
            <v>1541158935431.5</v>
          </cell>
          <cell r="V305">
            <v>1129522354031.5</v>
          </cell>
          <cell r="W305">
            <v>0</v>
          </cell>
          <cell r="X305">
            <v>0</v>
          </cell>
          <cell r="Y305">
            <v>60837200000</v>
          </cell>
          <cell r="Z305">
            <v>6391000000</v>
          </cell>
          <cell r="AA305">
            <v>8768016400</v>
          </cell>
          <cell r="AB305">
            <v>330640365000</v>
          </cell>
          <cell r="AC305">
            <v>5000000000</v>
          </cell>
          <cell r="AD305">
            <v>852124230726</v>
          </cell>
          <cell r="AE305">
            <v>81240628200</v>
          </cell>
          <cell r="AF305">
            <v>490950476587</v>
          </cell>
          <cell r="AG305">
            <v>279933125939</v>
          </cell>
          <cell r="AH305">
            <v>2006488000</v>
          </cell>
          <cell r="AI305">
            <v>2006488000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14000000000</v>
          </cell>
          <cell r="AP305">
            <v>14000000000</v>
          </cell>
          <cell r="AQ305">
            <v>0</v>
          </cell>
          <cell r="AR305">
            <v>0</v>
          </cell>
          <cell r="AS305">
            <v>0</v>
          </cell>
        </row>
        <row r="306">
          <cell r="A306" t="str">
            <v>Kab. Mojokerto</v>
          </cell>
          <cell r="B306" t="str">
            <v>97 Tahun 2016</v>
          </cell>
          <cell r="C306">
            <v>42727</v>
          </cell>
          <cell r="D306">
            <v>2281069645123</v>
          </cell>
          <cell r="E306">
            <v>436206710186</v>
          </cell>
          <cell r="F306">
            <v>254712817100</v>
          </cell>
          <cell r="G306">
            <v>41589253367</v>
          </cell>
          <cell r="H306">
            <v>4650448443</v>
          </cell>
          <cell r="I306">
            <v>135254191276</v>
          </cell>
          <cell r="J306">
            <v>1270208324052</v>
          </cell>
          <cell r="K306">
            <v>77553955928</v>
          </cell>
          <cell r="L306">
            <v>1062967289124</v>
          </cell>
          <cell r="M306">
            <v>129687079000</v>
          </cell>
          <cell r="N306">
            <v>574654610885</v>
          </cell>
          <cell r="O306">
            <v>0</v>
          </cell>
          <cell r="P306">
            <v>0</v>
          </cell>
          <cell r="Q306">
            <v>128371013885</v>
          </cell>
          <cell r="R306">
            <v>209818470000</v>
          </cell>
          <cell r="S306">
            <v>236465127000</v>
          </cell>
          <cell r="T306">
            <v>2425139652407</v>
          </cell>
          <cell r="U306">
            <v>1389243008335</v>
          </cell>
          <cell r="V306">
            <v>928520149878</v>
          </cell>
          <cell r="W306">
            <v>0</v>
          </cell>
          <cell r="X306">
            <v>0</v>
          </cell>
          <cell r="Y306">
            <v>31123000000</v>
          </cell>
          <cell r="Z306">
            <v>1455000000</v>
          </cell>
          <cell r="AA306">
            <v>31540527400</v>
          </cell>
          <cell r="AB306">
            <v>395604331057</v>
          </cell>
          <cell r="AC306">
            <v>1000000000</v>
          </cell>
          <cell r="AD306">
            <v>1035896644072</v>
          </cell>
          <cell r="AE306">
            <v>87761268657</v>
          </cell>
          <cell r="AF306">
            <v>333115840167</v>
          </cell>
          <cell r="AG306">
            <v>615019535248</v>
          </cell>
          <cell r="AH306">
            <v>144070007284</v>
          </cell>
          <cell r="AI306">
            <v>144070007284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</row>
        <row r="307">
          <cell r="A307" t="str">
            <v>Kota Batu</v>
          </cell>
          <cell r="B307" t="str">
            <v>95 Tahun 2016</v>
          </cell>
          <cell r="C307">
            <v>42734</v>
          </cell>
          <cell r="D307">
            <v>822180107664</v>
          </cell>
          <cell r="E307">
            <v>124057978289</v>
          </cell>
          <cell r="F307">
            <v>101325000000</v>
          </cell>
          <cell r="G307">
            <v>7639973391</v>
          </cell>
          <cell r="H307">
            <v>2152462133</v>
          </cell>
          <cell r="I307">
            <v>12940542765</v>
          </cell>
          <cell r="J307">
            <v>589406177000</v>
          </cell>
          <cell r="K307">
            <v>59603619000</v>
          </cell>
          <cell r="L307">
            <v>480460016000</v>
          </cell>
          <cell r="M307">
            <v>49342542000</v>
          </cell>
          <cell r="N307">
            <v>108715952375</v>
          </cell>
          <cell r="O307">
            <v>0</v>
          </cell>
          <cell r="P307">
            <v>0</v>
          </cell>
          <cell r="Q307">
            <v>49851231375</v>
          </cell>
          <cell r="R307">
            <v>38401090000</v>
          </cell>
          <cell r="S307">
            <v>20463631000</v>
          </cell>
          <cell r="T307">
            <v>844813121972</v>
          </cell>
          <cell r="U307">
            <v>429014767575</v>
          </cell>
          <cell r="V307">
            <v>296052036575</v>
          </cell>
          <cell r="W307">
            <v>0</v>
          </cell>
          <cell r="X307">
            <v>0</v>
          </cell>
          <cell r="Y307">
            <v>73281077400</v>
          </cell>
          <cell r="Z307">
            <v>7660360000</v>
          </cell>
          <cell r="AA307">
            <v>8656890400</v>
          </cell>
          <cell r="AB307">
            <v>42364403200</v>
          </cell>
          <cell r="AC307">
            <v>1000000000</v>
          </cell>
          <cell r="AD307">
            <v>415798354397</v>
          </cell>
          <cell r="AE307">
            <v>50656573381</v>
          </cell>
          <cell r="AF307">
            <v>197287494617</v>
          </cell>
          <cell r="AG307">
            <v>167854286399</v>
          </cell>
          <cell r="AH307">
            <v>25633014308</v>
          </cell>
          <cell r="AI307">
            <v>25633014308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3000000000</v>
          </cell>
          <cell r="AP307">
            <v>0</v>
          </cell>
          <cell r="AQ307">
            <v>3000000000</v>
          </cell>
          <cell r="AR307">
            <v>0</v>
          </cell>
          <cell r="AS307">
            <v>0</v>
          </cell>
        </row>
        <row r="308">
          <cell r="A308" t="str">
            <v>Kota Blitar</v>
          </cell>
          <cell r="B308" t="str">
            <v>85 Tahun 2016</v>
          </cell>
          <cell r="C308">
            <v>42734</v>
          </cell>
          <cell r="D308">
            <v>780202673085</v>
          </cell>
          <cell r="E308">
            <v>123002774937</v>
          </cell>
          <cell r="F308">
            <v>27047724702</v>
          </cell>
          <cell r="G308">
            <v>8193125085</v>
          </cell>
          <cell r="H308">
            <v>1022000000</v>
          </cell>
          <cell r="I308">
            <v>86739925150</v>
          </cell>
          <cell r="J308">
            <v>556690997645</v>
          </cell>
          <cell r="K308">
            <v>69955670645</v>
          </cell>
          <cell r="L308">
            <v>428743959000</v>
          </cell>
          <cell r="M308">
            <v>57991368000</v>
          </cell>
          <cell r="N308">
            <v>100508900503</v>
          </cell>
          <cell r="O308">
            <v>0</v>
          </cell>
          <cell r="P308">
            <v>0</v>
          </cell>
          <cell r="Q308">
            <v>60853580503</v>
          </cell>
          <cell r="R308">
            <v>39655320000</v>
          </cell>
          <cell r="S308">
            <v>0</v>
          </cell>
          <cell r="T308">
            <v>800075601940</v>
          </cell>
          <cell r="U308">
            <v>325273800819.40002</v>
          </cell>
          <cell r="V308">
            <v>301899800859.40002</v>
          </cell>
          <cell r="W308">
            <v>0</v>
          </cell>
          <cell r="X308">
            <v>0</v>
          </cell>
          <cell r="Y308">
            <v>10750000000</v>
          </cell>
          <cell r="Z308">
            <v>3124000000</v>
          </cell>
          <cell r="AA308">
            <v>0</v>
          </cell>
          <cell r="AB308">
            <v>7499999960</v>
          </cell>
          <cell r="AC308">
            <v>2000000000</v>
          </cell>
          <cell r="AD308">
            <v>474801801120.59998</v>
          </cell>
          <cell r="AE308">
            <v>36336223310</v>
          </cell>
          <cell r="AF308">
            <v>279010546339.79999</v>
          </cell>
          <cell r="AG308">
            <v>159455031470.79999</v>
          </cell>
          <cell r="AH308">
            <v>21872928855</v>
          </cell>
          <cell r="AI308">
            <v>21872928855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2000000000</v>
          </cell>
          <cell r="AP308">
            <v>0</v>
          </cell>
          <cell r="AQ308">
            <v>2000000000</v>
          </cell>
          <cell r="AR308">
            <v>0</v>
          </cell>
          <cell r="AS308">
            <v>0</v>
          </cell>
        </row>
        <row r="309">
          <cell r="A309" t="str">
            <v>Kota Kediri</v>
          </cell>
          <cell r="B309" t="str">
            <v>-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</row>
        <row r="310">
          <cell r="A310" t="str">
            <v>Kota Madiun</v>
          </cell>
          <cell r="B310" t="str">
            <v>-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</row>
        <row r="311">
          <cell r="A311" t="str">
            <v>Kota Malang</v>
          </cell>
          <cell r="B311" t="str">
            <v>93 tahun 2016</v>
          </cell>
          <cell r="C311">
            <v>42734</v>
          </cell>
          <cell r="D311">
            <v>1782034511750.6499</v>
          </cell>
          <cell r="E311">
            <v>409473763215.65002</v>
          </cell>
          <cell r="F311">
            <v>315000000000</v>
          </cell>
          <cell r="G311">
            <v>50931947200</v>
          </cell>
          <cell r="H311">
            <v>15716683768.139999</v>
          </cell>
          <cell r="I311">
            <v>27825132247.509998</v>
          </cell>
          <cell r="J311">
            <v>1064669488321</v>
          </cell>
          <cell r="K311">
            <v>138070792321</v>
          </cell>
          <cell r="L311">
            <v>859678208000</v>
          </cell>
          <cell r="M311">
            <v>66920488000</v>
          </cell>
          <cell r="N311">
            <v>307891260214</v>
          </cell>
          <cell r="O311">
            <v>25000000000</v>
          </cell>
          <cell r="P311">
            <v>0</v>
          </cell>
          <cell r="Q311">
            <v>152350883214</v>
          </cell>
          <cell r="R311">
            <v>130540377000</v>
          </cell>
          <cell r="S311">
            <v>0</v>
          </cell>
          <cell r="T311">
            <v>1814588109460.28</v>
          </cell>
          <cell r="U311">
            <v>842699999460.28003</v>
          </cell>
          <cell r="V311">
            <v>765164230962.28003</v>
          </cell>
          <cell r="W311">
            <v>0</v>
          </cell>
          <cell r="X311">
            <v>0</v>
          </cell>
          <cell r="Y311">
            <v>72895320000</v>
          </cell>
          <cell r="Z311">
            <v>500000000</v>
          </cell>
          <cell r="AA311">
            <v>100000000</v>
          </cell>
          <cell r="AB311">
            <v>663728700</v>
          </cell>
          <cell r="AC311">
            <v>3376719798</v>
          </cell>
          <cell r="AD311">
            <v>971888110000</v>
          </cell>
          <cell r="AE311">
            <v>176153996749.28</v>
          </cell>
          <cell r="AF311">
            <v>493959962906.52002</v>
          </cell>
          <cell r="AG311">
            <v>301774150344.20001</v>
          </cell>
          <cell r="AH311">
            <v>92824666949.630005</v>
          </cell>
          <cell r="AI311">
            <v>92824666949.630005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60271069240</v>
          </cell>
          <cell r="AP311">
            <v>0</v>
          </cell>
          <cell r="AQ311">
            <v>60000000000</v>
          </cell>
          <cell r="AR311">
            <v>271069240</v>
          </cell>
          <cell r="AS311">
            <v>0</v>
          </cell>
        </row>
        <row r="312">
          <cell r="A312" t="str">
            <v>Kota Mojokerto</v>
          </cell>
          <cell r="B312" t="str">
            <v>-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</row>
        <row r="313">
          <cell r="A313" t="str">
            <v>Kota Pasuruan</v>
          </cell>
          <cell r="B313" t="str">
            <v>-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</row>
        <row r="314">
          <cell r="A314" t="str">
            <v>Kota Probolinggo</v>
          </cell>
          <cell r="B314" t="str">
            <v>116  Tahun 2016</v>
          </cell>
          <cell r="C314">
            <v>42734</v>
          </cell>
          <cell r="D314">
            <v>896779098351.66003</v>
          </cell>
          <cell r="E314">
            <v>152482694840.66</v>
          </cell>
          <cell r="F314">
            <v>27372700000</v>
          </cell>
          <cell r="G314">
            <v>12490772399</v>
          </cell>
          <cell r="H314">
            <v>1649439641.6600001</v>
          </cell>
          <cell r="I314">
            <v>110969782800</v>
          </cell>
          <cell r="J314">
            <v>615651325688</v>
          </cell>
          <cell r="K314">
            <v>66684760000</v>
          </cell>
          <cell r="L314">
            <v>470212966000</v>
          </cell>
          <cell r="M314">
            <v>78753599688</v>
          </cell>
          <cell r="N314">
            <v>128645077823</v>
          </cell>
          <cell r="O314">
            <v>0</v>
          </cell>
          <cell r="P314">
            <v>0</v>
          </cell>
          <cell r="Q314">
            <v>52488714823</v>
          </cell>
          <cell r="R314">
            <v>76156363000</v>
          </cell>
          <cell r="S314">
            <v>0</v>
          </cell>
          <cell r="T314">
            <v>971252531356.14001</v>
          </cell>
          <cell r="U314">
            <v>483912637548.21002</v>
          </cell>
          <cell r="V314">
            <v>438737966825.32001</v>
          </cell>
          <cell r="W314">
            <v>0</v>
          </cell>
          <cell r="X314">
            <v>56880000</v>
          </cell>
          <cell r="Y314">
            <v>37953383742</v>
          </cell>
          <cell r="Z314">
            <v>2800000000</v>
          </cell>
          <cell r="AA314">
            <v>0</v>
          </cell>
          <cell r="AB314">
            <v>752045864</v>
          </cell>
          <cell r="AC314">
            <v>3612361116.8899999</v>
          </cell>
          <cell r="AD314">
            <v>487339893807.92999</v>
          </cell>
          <cell r="AE314">
            <v>52550917298.650002</v>
          </cell>
          <cell r="AF314">
            <v>268971704638.28</v>
          </cell>
          <cell r="AG314">
            <v>165817271871</v>
          </cell>
          <cell r="AH314">
            <v>79973433004.470001</v>
          </cell>
          <cell r="AI314">
            <v>79973433004.470001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5500000000</v>
          </cell>
          <cell r="AP314">
            <v>5500000000</v>
          </cell>
          <cell r="AQ314">
            <v>0</v>
          </cell>
          <cell r="AR314">
            <v>0</v>
          </cell>
          <cell r="AS314">
            <v>0</v>
          </cell>
        </row>
        <row r="315">
          <cell r="A315" t="str">
            <v>Kota Surabaya</v>
          </cell>
          <cell r="B315" t="str">
            <v>105</v>
          </cell>
          <cell r="C315">
            <v>42734</v>
          </cell>
          <cell r="D315">
            <v>7582087098432</v>
          </cell>
          <cell r="E315">
            <v>4212569176921</v>
          </cell>
          <cell r="F315">
            <v>3127522197439</v>
          </cell>
          <cell r="G315">
            <v>318061505925</v>
          </cell>
          <cell r="H315">
            <v>166311576799</v>
          </cell>
          <cell r="I315">
            <v>600673896758</v>
          </cell>
          <cell r="J315">
            <v>2267796097195</v>
          </cell>
          <cell r="K315">
            <v>463766025103</v>
          </cell>
          <cell r="L315">
            <v>1345040944092</v>
          </cell>
          <cell r="M315">
            <v>458989128000</v>
          </cell>
          <cell r="N315">
            <v>1101721824316</v>
          </cell>
          <cell r="O315">
            <v>0</v>
          </cell>
          <cell r="P315">
            <v>0</v>
          </cell>
          <cell r="Q315">
            <v>1051700059316</v>
          </cell>
          <cell r="R315">
            <v>50021765000</v>
          </cell>
          <cell r="S315">
            <v>0</v>
          </cell>
          <cell r="T315">
            <v>8561848147400</v>
          </cell>
          <cell r="U315">
            <v>2274681651124</v>
          </cell>
          <cell r="V315">
            <v>2065242895087</v>
          </cell>
          <cell r="W315">
            <v>0</v>
          </cell>
          <cell r="X315">
            <v>19005408000</v>
          </cell>
          <cell r="Y315">
            <v>177606478734</v>
          </cell>
          <cell r="Z315">
            <v>0</v>
          </cell>
          <cell r="AA315">
            <v>750000000</v>
          </cell>
          <cell r="AB315">
            <v>2076869303</v>
          </cell>
          <cell r="AC315">
            <v>10000000000</v>
          </cell>
          <cell r="AD315">
            <v>6287166496276</v>
          </cell>
          <cell r="AE315">
            <v>470316573929</v>
          </cell>
          <cell r="AF315">
            <v>3153463390147</v>
          </cell>
          <cell r="AG315">
            <v>2663386532200</v>
          </cell>
          <cell r="AH315">
            <v>998767926303</v>
          </cell>
          <cell r="AI315">
            <v>998767926303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19006877335</v>
          </cell>
          <cell r="AP315">
            <v>0</v>
          </cell>
          <cell r="AQ315">
            <v>19006877335</v>
          </cell>
          <cell r="AR315">
            <v>0</v>
          </cell>
          <cell r="AS315">
            <v>0</v>
          </cell>
        </row>
        <row r="316">
          <cell r="A316" t="str">
            <v>Total Se-Prov. Kalimantan Barat</v>
          </cell>
          <cell r="B316" t="str">
            <v>-</v>
          </cell>
          <cell r="C316">
            <v>2</v>
          </cell>
          <cell r="D316">
            <v>5095395280000</v>
          </cell>
          <cell r="E316">
            <v>1674190144000</v>
          </cell>
          <cell r="F316">
            <v>1445912639000</v>
          </cell>
          <cell r="G316">
            <v>35942515000</v>
          </cell>
          <cell r="H316">
            <v>70822377000</v>
          </cell>
          <cell r="I316">
            <v>121512613000</v>
          </cell>
          <cell r="J316">
            <v>3284789546000</v>
          </cell>
          <cell r="K316">
            <v>229979584000</v>
          </cell>
          <cell r="L316">
            <v>1667449642000</v>
          </cell>
          <cell r="M316">
            <v>1387360320000</v>
          </cell>
          <cell r="N316">
            <v>136415590000</v>
          </cell>
          <cell r="O316">
            <v>0</v>
          </cell>
          <cell r="P316">
            <v>0</v>
          </cell>
          <cell r="Q316">
            <v>0</v>
          </cell>
          <cell r="R316">
            <v>136415590000</v>
          </cell>
          <cell r="S316">
            <v>0</v>
          </cell>
          <cell r="T316">
            <v>5065395280000</v>
          </cell>
          <cell r="U316">
            <v>2701044997342</v>
          </cell>
          <cell r="V316">
            <v>1142627756157</v>
          </cell>
          <cell r="W316">
            <v>0</v>
          </cell>
          <cell r="X316">
            <v>0</v>
          </cell>
          <cell r="Y316">
            <v>854992300000</v>
          </cell>
          <cell r="Z316">
            <v>720000000</v>
          </cell>
          <cell r="AA316">
            <v>695683647300</v>
          </cell>
          <cell r="AB316">
            <v>2021293885</v>
          </cell>
          <cell r="AC316">
            <v>5000000000</v>
          </cell>
          <cell r="AD316">
            <v>2364350282658</v>
          </cell>
          <cell r="AE316">
            <v>133245836972</v>
          </cell>
          <cell r="AF316">
            <v>1292472347786</v>
          </cell>
          <cell r="AG316">
            <v>938632097900</v>
          </cell>
          <cell r="AH316">
            <v>85000000000</v>
          </cell>
          <cell r="AI316">
            <v>85000000000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115000000000</v>
          </cell>
          <cell r="AP316">
            <v>25000000000</v>
          </cell>
          <cell r="AQ316">
            <v>90000000000</v>
          </cell>
          <cell r="AR316">
            <v>0</v>
          </cell>
          <cell r="AS316">
            <v>0</v>
          </cell>
        </row>
        <row r="317">
          <cell r="A317" t="str">
            <v>Prov. Kalimantan Barat</v>
          </cell>
          <cell r="B317" t="str">
            <v>10 Tahun 2016</v>
          </cell>
          <cell r="C317">
            <v>42724</v>
          </cell>
          <cell r="D317">
            <v>5095395280000</v>
          </cell>
          <cell r="E317">
            <v>1674190144000</v>
          </cell>
          <cell r="F317">
            <v>1445912639000</v>
          </cell>
          <cell r="G317">
            <v>35942515000</v>
          </cell>
          <cell r="H317">
            <v>70822377000</v>
          </cell>
          <cell r="I317">
            <v>121512613000</v>
          </cell>
          <cell r="J317">
            <v>3284789546000</v>
          </cell>
          <cell r="K317">
            <v>229979584000</v>
          </cell>
          <cell r="L317">
            <v>1667449642000</v>
          </cell>
          <cell r="M317">
            <v>1387360320000</v>
          </cell>
          <cell r="N317">
            <v>136415590000</v>
          </cell>
          <cell r="O317">
            <v>0</v>
          </cell>
          <cell r="P317">
            <v>0</v>
          </cell>
          <cell r="Q317">
            <v>0</v>
          </cell>
          <cell r="R317">
            <v>136415590000</v>
          </cell>
          <cell r="S317">
            <v>0</v>
          </cell>
          <cell r="T317">
            <v>5065395280000</v>
          </cell>
          <cell r="U317">
            <v>2701044997342</v>
          </cell>
          <cell r="V317">
            <v>1142627756157</v>
          </cell>
          <cell r="W317">
            <v>0</v>
          </cell>
          <cell r="X317">
            <v>0</v>
          </cell>
          <cell r="Y317">
            <v>854992300000</v>
          </cell>
          <cell r="Z317">
            <v>720000000</v>
          </cell>
          <cell r="AA317">
            <v>695683647300</v>
          </cell>
          <cell r="AB317">
            <v>2021293885</v>
          </cell>
          <cell r="AC317">
            <v>5000000000</v>
          </cell>
          <cell r="AD317">
            <v>2364350282658</v>
          </cell>
          <cell r="AE317">
            <v>133245836972</v>
          </cell>
          <cell r="AF317">
            <v>1292472347786</v>
          </cell>
          <cell r="AG317">
            <v>938632097900</v>
          </cell>
          <cell r="AH317">
            <v>85000000000</v>
          </cell>
          <cell r="AI317">
            <v>85000000000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115000000000</v>
          </cell>
          <cell r="AP317">
            <v>25000000000</v>
          </cell>
          <cell r="AQ317">
            <v>90000000000</v>
          </cell>
          <cell r="AR317">
            <v>0</v>
          </cell>
          <cell r="AS317">
            <v>0</v>
          </cell>
        </row>
        <row r="318">
          <cell r="A318" t="str">
            <v>Total Kab/Kota Se-Prov. Kalimantan Barat</v>
          </cell>
          <cell r="B318" t="str">
            <v>-</v>
          </cell>
          <cell r="C318">
            <v>2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</row>
        <row r="319">
          <cell r="A319" t="str">
            <v>Kab. Bengkayang</v>
          </cell>
          <cell r="B319" t="str">
            <v>-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</row>
        <row r="320">
          <cell r="A320" t="str">
            <v>Kab. Kapuas hulu</v>
          </cell>
          <cell r="B320" t="str">
            <v>-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</row>
        <row r="321">
          <cell r="A321" t="str">
            <v>Kab. Kayong Utara</v>
          </cell>
          <cell r="B321" t="str">
            <v>-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</row>
        <row r="322">
          <cell r="A322" t="str">
            <v>Kab. Ketapang</v>
          </cell>
          <cell r="B322" t="str">
            <v>-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</row>
        <row r="323">
          <cell r="A323" t="str">
            <v>Kab. Kubu Raya</v>
          </cell>
          <cell r="B323" t="str">
            <v>-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</row>
        <row r="324">
          <cell r="A324" t="str">
            <v>Kab. Landak</v>
          </cell>
          <cell r="B324" t="str">
            <v>-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</row>
        <row r="325">
          <cell r="A325" t="str">
            <v>Kab. Melawi</v>
          </cell>
          <cell r="B325" t="str">
            <v>-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</row>
        <row r="326">
          <cell r="A326" t="str">
            <v>Kab. Pontianak (Mempawah)</v>
          </cell>
          <cell r="B326" t="str">
            <v>-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</row>
        <row r="327">
          <cell r="A327" t="str">
            <v>Kab. Sambas</v>
          </cell>
          <cell r="B327" t="str">
            <v>-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</row>
        <row r="328">
          <cell r="A328" t="str">
            <v>Kab. Sanggau</v>
          </cell>
          <cell r="B328" t="str">
            <v>-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</row>
        <row r="329">
          <cell r="A329" t="str">
            <v>Kab. Sekadau</v>
          </cell>
          <cell r="B329" t="str">
            <v>-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</row>
        <row r="330">
          <cell r="A330" t="str">
            <v>Kab. Sintang</v>
          </cell>
          <cell r="B330" t="str">
            <v>-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</row>
        <row r="331">
          <cell r="A331" t="str">
            <v>Kota Pontianak</v>
          </cell>
          <cell r="B331" t="str">
            <v>-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</row>
        <row r="332">
          <cell r="A332" t="str">
            <v>Kota Singkawang</v>
          </cell>
          <cell r="B332" t="str">
            <v>-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</row>
        <row r="333">
          <cell r="A333" t="str">
            <v>Total Se-Prov. Kalimantan Tengah</v>
          </cell>
          <cell r="B333" t="str">
            <v>-</v>
          </cell>
          <cell r="C333">
            <v>2</v>
          </cell>
          <cell r="D333">
            <v>2244796779687.25</v>
          </cell>
          <cell r="E333">
            <v>210501737780</v>
          </cell>
          <cell r="F333">
            <v>62377454060</v>
          </cell>
          <cell r="G333">
            <v>20973337002</v>
          </cell>
          <cell r="H333">
            <v>12518635144.809999</v>
          </cell>
          <cell r="I333">
            <v>114632311573.19</v>
          </cell>
          <cell r="J333">
            <v>1618466593648.1799</v>
          </cell>
          <cell r="K333">
            <v>127717250648.17999</v>
          </cell>
          <cell r="L333">
            <v>1245917019000</v>
          </cell>
          <cell r="M333">
            <v>244832324000</v>
          </cell>
          <cell r="N333">
            <v>415828448259.07001</v>
          </cell>
          <cell r="O333">
            <v>17305000000</v>
          </cell>
          <cell r="P333">
            <v>0</v>
          </cell>
          <cell r="Q333">
            <v>88362280972.070007</v>
          </cell>
          <cell r="R333">
            <v>174122585287</v>
          </cell>
          <cell r="S333">
            <v>136038582000</v>
          </cell>
          <cell r="T333">
            <v>2248544434011.25</v>
          </cell>
          <cell r="U333">
            <v>1255118784561.25</v>
          </cell>
          <cell r="V333">
            <v>900414867624.75</v>
          </cell>
          <cell r="W333">
            <v>0</v>
          </cell>
          <cell r="X333">
            <v>1000000000</v>
          </cell>
          <cell r="Y333">
            <v>52834365000</v>
          </cell>
          <cell r="Z333">
            <v>9118000000</v>
          </cell>
          <cell r="AA333">
            <v>8335079506.1999998</v>
          </cell>
          <cell r="AB333">
            <v>277002821430.29999</v>
          </cell>
          <cell r="AC333">
            <v>6413651000</v>
          </cell>
          <cell r="AD333">
            <v>993425649450</v>
          </cell>
          <cell r="AE333">
            <v>139047889720</v>
          </cell>
          <cell r="AF333">
            <v>386226004209</v>
          </cell>
          <cell r="AG333">
            <v>468151755521</v>
          </cell>
          <cell r="AH333">
            <v>19625654324</v>
          </cell>
          <cell r="AI333">
            <v>19625654324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15878000000</v>
          </cell>
          <cell r="AP333">
            <v>0</v>
          </cell>
          <cell r="AQ333">
            <v>15878000000</v>
          </cell>
          <cell r="AR333">
            <v>0</v>
          </cell>
          <cell r="AS333">
            <v>0</v>
          </cell>
        </row>
        <row r="334">
          <cell r="A334" t="str">
            <v>Prov. Kalimantan Tengah</v>
          </cell>
          <cell r="B334" t="str">
            <v>-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</row>
        <row r="335">
          <cell r="A335" t="str">
            <v>Total Kab/Kota Se-Prov. Kalimantan Tengah</v>
          </cell>
          <cell r="B335" t="str">
            <v>-</v>
          </cell>
          <cell r="C335">
            <v>2</v>
          </cell>
          <cell r="D335">
            <v>2244796779687.25</v>
          </cell>
          <cell r="E335">
            <v>210501737780</v>
          </cell>
          <cell r="F335">
            <v>62377454060</v>
          </cell>
          <cell r="G335">
            <v>20973337002</v>
          </cell>
          <cell r="H335">
            <v>12518635144.809999</v>
          </cell>
          <cell r="I335">
            <v>114632311573.19</v>
          </cell>
          <cell r="J335">
            <v>1618466593648.1799</v>
          </cell>
          <cell r="K335">
            <v>127717250648.17999</v>
          </cell>
          <cell r="L335">
            <v>1245917019000</v>
          </cell>
          <cell r="M335">
            <v>244832324000</v>
          </cell>
          <cell r="N335">
            <v>415828448259.07001</v>
          </cell>
          <cell r="O335">
            <v>17305000000</v>
          </cell>
          <cell r="P335">
            <v>0</v>
          </cell>
          <cell r="Q335">
            <v>88362280972.070007</v>
          </cell>
          <cell r="R335">
            <v>174122585287</v>
          </cell>
          <cell r="S335">
            <v>136038582000</v>
          </cell>
          <cell r="T335">
            <v>2248544434011.25</v>
          </cell>
          <cell r="U335">
            <v>1255118784561.25</v>
          </cell>
          <cell r="V335">
            <v>900414867624.75</v>
          </cell>
          <cell r="W335">
            <v>0</v>
          </cell>
          <cell r="X335">
            <v>1000000000</v>
          </cell>
          <cell r="Y335">
            <v>52834365000</v>
          </cell>
          <cell r="Z335">
            <v>9118000000</v>
          </cell>
          <cell r="AA335">
            <v>8335079506.1999998</v>
          </cell>
          <cell r="AB335">
            <v>277002821430.29999</v>
          </cell>
          <cell r="AC335">
            <v>6413651000</v>
          </cell>
          <cell r="AD335">
            <v>993425649450</v>
          </cell>
          <cell r="AE335">
            <v>139047889720</v>
          </cell>
          <cell r="AF335">
            <v>386226004209</v>
          </cell>
          <cell r="AG335">
            <v>468151755521</v>
          </cell>
          <cell r="AH335">
            <v>19625654324</v>
          </cell>
          <cell r="AI335">
            <v>19625654324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15878000000</v>
          </cell>
          <cell r="AP335">
            <v>0</v>
          </cell>
          <cell r="AQ335">
            <v>15878000000</v>
          </cell>
          <cell r="AR335">
            <v>0</v>
          </cell>
          <cell r="AS335">
            <v>0</v>
          </cell>
        </row>
        <row r="336">
          <cell r="A336" t="str">
            <v>Kab. Barito Selatan</v>
          </cell>
          <cell r="B336" t="str">
            <v>45 Tahun 2016</v>
          </cell>
          <cell r="C336">
            <v>42734</v>
          </cell>
          <cell r="D336">
            <v>933014543187.25</v>
          </cell>
          <cell r="E336">
            <v>55609547780</v>
          </cell>
          <cell r="F336">
            <v>17397454060</v>
          </cell>
          <cell r="G336">
            <v>5427131002</v>
          </cell>
          <cell r="H336">
            <v>5253635144.8100004</v>
          </cell>
          <cell r="I336">
            <v>27531327573.189999</v>
          </cell>
          <cell r="J336">
            <v>721199921648.18005</v>
          </cell>
          <cell r="K336">
            <v>59639908648.18</v>
          </cell>
          <cell r="L336">
            <v>583667676000</v>
          </cell>
          <cell r="M336">
            <v>77892337000</v>
          </cell>
          <cell r="N336">
            <v>156205073759.07001</v>
          </cell>
          <cell r="O336">
            <v>500000000</v>
          </cell>
          <cell r="P336">
            <v>0</v>
          </cell>
          <cell r="Q336">
            <v>22909564472.07</v>
          </cell>
          <cell r="R336">
            <v>63492658287</v>
          </cell>
          <cell r="S336">
            <v>69302851000</v>
          </cell>
          <cell r="T336">
            <v>942326310511.25</v>
          </cell>
          <cell r="U336">
            <v>625311025061.25</v>
          </cell>
          <cell r="V336">
            <v>453553200624.75</v>
          </cell>
          <cell r="W336">
            <v>0</v>
          </cell>
          <cell r="X336">
            <v>1000000000</v>
          </cell>
          <cell r="Y336">
            <v>26369000000</v>
          </cell>
          <cell r="Z336">
            <v>6670000000</v>
          </cell>
          <cell r="AA336">
            <v>2282458506.1999998</v>
          </cell>
          <cell r="AB336">
            <v>134436365930.3</v>
          </cell>
          <cell r="AC336">
            <v>1000000000</v>
          </cell>
          <cell r="AD336">
            <v>317015285450</v>
          </cell>
          <cell r="AE336">
            <v>46557075200</v>
          </cell>
          <cell r="AF336">
            <v>145466453541</v>
          </cell>
          <cell r="AG336">
            <v>124991756709</v>
          </cell>
          <cell r="AH336">
            <v>15189767324</v>
          </cell>
          <cell r="AI336">
            <v>15189767324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5878000000</v>
          </cell>
          <cell r="AP336">
            <v>0</v>
          </cell>
          <cell r="AQ336">
            <v>5878000000</v>
          </cell>
          <cell r="AR336">
            <v>0</v>
          </cell>
          <cell r="AS336">
            <v>0</v>
          </cell>
        </row>
        <row r="337">
          <cell r="A337" t="str">
            <v>Kab. Barito Timur</v>
          </cell>
          <cell r="B337" t="str">
            <v>-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</row>
        <row r="338">
          <cell r="A338" t="str">
            <v>Kab. Barito Utara</v>
          </cell>
          <cell r="B338" t="str">
            <v>-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</row>
        <row r="339">
          <cell r="A339" t="str">
            <v>Kab. Gunung Mas</v>
          </cell>
          <cell r="B339" t="str">
            <v>-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</row>
        <row r="340">
          <cell r="A340" t="str">
            <v>Kab. Kapuas</v>
          </cell>
          <cell r="B340" t="str">
            <v>-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</row>
        <row r="341">
          <cell r="A341" t="str">
            <v>Kab. Katingan</v>
          </cell>
          <cell r="B341" t="str">
            <v>-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</row>
        <row r="342">
          <cell r="A342" t="str">
            <v>Kab. Kotawaringin Barat</v>
          </cell>
          <cell r="B342" t="str">
            <v>78 Tahun 2016</v>
          </cell>
          <cell r="C342">
            <v>42734</v>
          </cell>
          <cell r="D342">
            <v>1311782236500</v>
          </cell>
          <cell r="E342">
            <v>154892190000</v>
          </cell>
          <cell r="F342">
            <v>44980000000</v>
          </cell>
          <cell r="G342">
            <v>15546206000</v>
          </cell>
          <cell r="H342">
            <v>7265000000</v>
          </cell>
          <cell r="I342">
            <v>87100984000</v>
          </cell>
          <cell r="J342">
            <v>897266672000</v>
          </cell>
          <cell r="K342">
            <v>68077342000</v>
          </cell>
          <cell r="L342">
            <v>662249343000</v>
          </cell>
          <cell r="M342">
            <v>166939987000</v>
          </cell>
          <cell r="N342">
            <v>259623374500</v>
          </cell>
          <cell r="O342">
            <v>16805000000</v>
          </cell>
          <cell r="P342">
            <v>0</v>
          </cell>
          <cell r="Q342">
            <v>65452716500</v>
          </cell>
          <cell r="R342">
            <v>110629927000</v>
          </cell>
          <cell r="S342">
            <v>66735731000</v>
          </cell>
          <cell r="T342">
            <v>1306218123500</v>
          </cell>
          <cell r="U342">
            <v>629807759500</v>
          </cell>
          <cell r="V342">
            <v>446861667000</v>
          </cell>
          <cell r="W342">
            <v>0</v>
          </cell>
          <cell r="X342">
            <v>0</v>
          </cell>
          <cell r="Y342">
            <v>26465365000</v>
          </cell>
          <cell r="Z342">
            <v>2448000000</v>
          </cell>
          <cell r="AA342">
            <v>6052621000</v>
          </cell>
          <cell r="AB342">
            <v>142566455500</v>
          </cell>
          <cell r="AC342">
            <v>5413651000</v>
          </cell>
          <cell r="AD342">
            <v>676410364000</v>
          </cell>
          <cell r="AE342">
            <v>92490814520</v>
          </cell>
          <cell r="AF342">
            <v>240759550668</v>
          </cell>
          <cell r="AG342">
            <v>343159998812</v>
          </cell>
          <cell r="AH342">
            <v>4435887000</v>
          </cell>
          <cell r="AI342">
            <v>4435887000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10000000000</v>
          </cell>
          <cell r="AP342">
            <v>0</v>
          </cell>
          <cell r="AQ342">
            <v>10000000000</v>
          </cell>
          <cell r="AR342">
            <v>0</v>
          </cell>
          <cell r="AS342">
            <v>0</v>
          </cell>
        </row>
        <row r="343">
          <cell r="A343" t="str">
            <v>Kab. Kotawaringin Timur</v>
          </cell>
          <cell r="B343" t="str">
            <v>-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</row>
        <row r="344">
          <cell r="A344" t="str">
            <v>Kab. Lamandau</v>
          </cell>
          <cell r="B344" t="str">
            <v>-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</row>
        <row r="345">
          <cell r="A345" t="str">
            <v>Kab. Murung Raya</v>
          </cell>
          <cell r="B345" t="str">
            <v>-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</row>
        <row r="346">
          <cell r="A346" t="str">
            <v>Kab. Pulang Pisau</v>
          </cell>
          <cell r="B346" t="str">
            <v>-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</row>
        <row r="347">
          <cell r="A347" t="str">
            <v>Kab. Seruyan</v>
          </cell>
          <cell r="B347" t="str">
            <v>-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</row>
        <row r="348">
          <cell r="A348" t="str">
            <v>Kab. Sukamara</v>
          </cell>
          <cell r="B348" t="str">
            <v>-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</row>
        <row r="349">
          <cell r="A349" t="str">
            <v>Kota Palangkaraya</v>
          </cell>
          <cell r="B349" t="str">
            <v>-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</row>
        <row r="350">
          <cell r="A350" t="str">
            <v>Total Se-Prov. Kalimantan Selatan</v>
          </cell>
          <cell r="B350" t="str">
            <v>-</v>
          </cell>
          <cell r="C350">
            <v>2</v>
          </cell>
          <cell r="D350">
            <v>16255976759418.811</v>
          </cell>
          <cell r="E350">
            <v>1659204656647.8101</v>
          </cell>
          <cell r="F350">
            <v>539871291266.81</v>
          </cell>
          <cell r="G350">
            <v>155566139913</v>
          </cell>
          <cell r="H350">
            <v>125667720075</v>
          </cell>
          <cell r="I350">
            <v>838099505393</v>
          </cell>
          <cell r="J350">
            <v>10878188634454</v>
          </cell>
          <cell r="K350">
            <v>2556819868479</v>
          </cell>
          <cell r="L350">
            <v>7156006241260</v>
          </cell>
          <cell r="M350">
            <v>1165362524715</v>
          </cell>
          <cell r="N350">
            <v>3718583468317</v>
          </cell>
          <cell r="O350">
            <v>87129415720</v>
          </cell>
          <cell r="P350">
            <v>0</v>
          </cell>
          <cell r="Q350">
            <v>999228835179</v>
          </cell>
          <cell r="R350">
            <v>1193117805418</v>
          </cell>
          <cell r="S350">
            <v>1439107412000</v>
          </cell>
          <cell r="T350">
            <v>18071203030385.012</v>
          </cell>
          <cell r="U350">
            <v>9457161369354.0098</v>
          </cell>
          <cell r="V350">
            <v>6803749261425.0098</v>
          </cell>
          <cell r="W350">
            <v>0</v>
          </cell>
          <cell r="X350">
            <v>10029568000</v>
          </cell>
          <cell r="Y350">
            <v>229188699900</v>
          </cell>
          <cell r="Z350">
            <v>74095375500</v>
          </cell>
          <cell r="AA350">
            <v>28945370948</v>
          </cell>
          <cell r="AB350">
            <v>2282515771519</v>
          </cell>
          <cell r="AC350">
            <v>28637322062</v>
          </cell>
          <cell r="AD350">
            <v>8614041661031</v>
          </cell>
          <cell r="AE350">
            <v>712413533725</v>
          </cell>
          <cell r="AF350">
            <v>4012825158431</v>
          </cell>
          <cell r="AG350">
            <v>3888802968875</v>
          </cell>
          <cell r="AH350">
            <v>1942226271366.2</v>
          </cell>
          <cell r="AI350">
            <v>1924706271366.2</v>
          </cell>
          <cell r="AJ350">
            <v>0</v>
          </cell>
          <cell r="AK350">
            <v>0</v>
          </cell>
          <cell r="AL350">
            <v>1500000000</v>
          </cell>
          <cell r="AM350">
            <v>16000000000</v>
          </cell>
          <cell r="AN350">
            <v>20000000</v>
          </cell>
          <cell r="AO350">
            <v>127000000400</v>
          </cell>
          <cell r="AP350">
            <v>0</v>
          </cell>
          <cell r="AQ350">
            <v>112500000400</v>
          </cell>
          <cell r="AR350">
            <v>2000000000</v>
          </cell>
          <cell r="AS350">
            <v>12500000000</v>
          </cell>
        </row>
        <row r="351">
          <cell r="A351" t="str">
            <v>Prov. Kalimantan Selatan</v>
          </cell>
          <cell r="B351" t="str">
            <v>-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</row>
        <row r="352">
          <cell r="A352" t="str">
            <v>Total Kab/Kota Se-Prov. Kalimantan Selatan</v>
          </cell>
          <cell r="B352" t="str">
            <v>-</v>
          </cell>
          <cell r="C352">
            <v>2</v>
          </cell>
          <cell r="D352">
            <v>16255976759418.811</v>
          </cell>
          <cell r="E352">
            <v>1659204656647.8101</v>
          </cell>
          <cell r="F352">
            <v>539871291266.81</v>
          </cell>
          <cell r="G352">
            <v>155566139913</v>
          </cell>
          <cell r="H352">
            <v>125667720075</v>
          </cell>
          <cell r="I352">
            <v>838099505393</v>
          </cell>
          <cell r="J352">
            <v>10878188634454</v>
          </cell>
          <cell r="K352">
            <v>2556819868479</v>
          </cell>
          <cell r="L352">
            <v>7156006241260</v>
          </cell>
          <cell r="M352">
            <v>1165362524715</v>
          </cell>
          <cell r="N352">
            <v>3718583468317</v>
          </cell>
          <cell r="O352">
            <v>87129415720</v>
          </cell>
          <cell r="P352">
            <v>0</v>
          </cell>
          <cell r="Q352">
            <v>999228835179</v>
          </cell>
          <cell r="R352">
            <v>1193117805418</v>
          </cell>
          <cell r="S352">
            <v>1439107412000</v>
          </cell>
          <cell r="T352">
            <v>18071203030385.012</v>
          </cell>
          <cell r="U352">
            <v>9457161369354.0098</v>
          </cell>
          <cell r="V352">
            <v>6803749261425.0098</v>
          </cell>
          <cell r="W352">
            <v>0</v>
          </cell>
          <cell r="X352">
            <v>10029568000</v>
          </cell>
          <cell r="Y352">
            <v>229188699900</v>
          </cell>
          <cell r="Z352">
            <v>74095375500</v>
          </cell>
          <cell r="AA352">
            <v>28945370948</v>
          </cell>
          <cell r="AB352">
            <v>2282515771519</v>
          </cell>
          <cell r="AC352">
            <v>28637322062</v>
          </cell>
          <cell r="AD352">
            <v>8614041661031</v>
          </cell>
          <cell r="AE352">
            <v>712413533725</v>
          </cell>
          <cell r="AF352">
            <v>4012825158431</v>
          </cell>
          <cell r="AG352">
            <v>3888802968875</v>
          </cell>
          <cell r="AH352">
            <v>1942226271366.2</v>
          </cell>
          <cell r="AI352">
            <v>1924706271366.2</v>
          </cell>
          <cell r="AJ352">
            <v>0</v>
          </cell>
          <cell r="AK352">
            <v>0</v>
          </cell>
          <cell r="AL352">
            <v>1500000000</v>
          </cell>
          <cell r="AM352">
            <v>16000000000</v>
          </cell>
          <cell r="AN352">
            <v>20000000</v>
          </cell>
          <cell r="AO352">
            <v>127000000400</v>
          </cell>
          <cell r="AP352">
            <v>0</v>
          </cell>
          <cell r="AQ352">
            <v>112500000400</v>
          </cell>
          <cell r="AR352">
            <v>2000000000</v>
          </cell>
          <cell r="AS352">
            <v>12500000000</v>
          </cell>
        </row>
        <row r="353">
          <cell r="A353" t="str">
            <v>Kab. Balangan</v>
          </cell>
          <cell r="B353" t="str">
            <v>51 Tahun 2016</v>
          </cell>
          <cell r="C353">
            <v>42735</v>
          </cell>
          <cell r="D353">
            <v>999130679694</v>
          </cell>
          <cell r="E353">
            <v>55712934000</v>
          </cell>
          <cell r="F353">
            <v>6238500000</v>
          </cell>
          <cell r="G353">
            <v>1499000000</v>
          </cell>
          <cell r="H353">
            <v>20205000000</v>
          </cell>
          <cell r="I353">
            <v>27770434000</v>
          </cell>
          <cell r="J353">
            <v>713770076000</v>
          </cell>
          <cell r="K353">
            <v>257266649000</v>
          </cell>
          <cell r="L353">
            <v>389434433000</v>
          </cell>
          <cell r="M353">
            <v>67068994000</v>
          </cell>
          <cell r="N353">
            <v>229647669694</v>
          </cell>
          <cell r="O353">
            <v>0</v>
          </cell>
          <cell r="P353">
            <v>0</v>
          </cell>
          <cell r="Q353">
            <v>42438447694</v>
          </cell>
          <cell r="R353">
            <v>61528095000</v>
          </cell>
          <cell r="S353">
            <v>125681127000</v>
          </cell>
          <cell r="T353">
            <v>1099580667591</v>
          </cell>
          <cell r="U353">
            <v>619621817031</v>
          </cell>
          <cell r="V353">
            <v>411280219175</v>
          </cell>
          <cell r="W353">
            <v>0</v>
          </cell>
          <cell r="X353">
            <v>0</v>
          </cell>
          <cell r="Y353">
            <v>18819650000</v>
          </cell>
          <cell r="Z353">
            <v>5595900000</v>
          </cell>
          <cell r="AA353">
            <v>773750000</v>
          </cell>
          <cell r="AB353">
            <v>182152297856</v>
          </cell>
          <cell r="AC353">
            <v>1000000000</v>
          </cell>
          <cell r="AD353">
            <v>479958850560</v>
          </cell>
          <cell r="AE353">
            <v>21438950600</v>
          </cell>
          <cell r="AF353">
            <v>265032449700</v>
          </cell>
          <cell r="AG353">
            <v>193487450260</v>
          </cell>
          <cell r="AH353">
            <v>100449987897</v>
          </cell>
          <cell r="AI353">
            <v>100439987897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10000000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</row>
        <row r="354">
          <cell r="A354" t="str">
            <v>Kab. Banjar</v>
          </cell>
          <cell r="B354" t="str">
            <v xml:space="preserve">48 Tahun 2016 </v>
          </cell>
          <cell r="C354">
            <v>42727</v>
          </cell>
          <cell r="D354">
            <v>1740719765666</v>
          </cell>
          <cell r="E354">
            <v>167946500485</v>
          </cell>
          <cell r="F354">
            <v>46605795690</v>
          </cell>
          <cell r="G354">
            <v>10740898874</v>
          </cell>
          <cell r="H354">
            <v>6121441551</v>
          </cell>
          <cell r="I354">
            <v>104478364370</v>
          </cell>
          <cell r="J354">
            <v>1134291380181</v>
          </cell>
          <cell r="K354">
            <v>243234233181</v>
          </cell>
          <cell r="L354">
            <v>774390282000</v>
          </cell>
          <cell r="M354">
            <v>116666865000</v>
          </cell>
          <cell r="N354">
            <v>438481885000</v>
          </cell>
          <cell r="O354">
            <v>0</v>
          </cell>
          <cell r="P354">
            <v>0</v>
          </cell>
          <cell r="Q354">
            <v>95000000000</v>
          </cell>
          <cell r="R354">
            <v>134327590000</v>
          </cell>
          <cell r="S354">
            <v>209154295000</v>
          </cell>
          <cell r="T354">
            <v>1811682424021</v>
          </cell>
          <cell r="U354">
            <v>1083978287204</v>
          </cell>
          <cell r="V354">
            <v>737894846579</v>
          </cell>
          <cell r="W354">
            <v>0</v>
          </cell>
          <cell r="X354">
            <v>0</v>
          </cell>
          <cell r="Y354">
            <v>17117285150</v>
          </cell>
          <cell r="Z354">
            <v>7191487500</v>
          </cell>
          <cell r="AA354">
            <v>5734669457</v>
          </cell>
          <cell r="AB354">
            <v>313539998518</v>
          </cell>
          <cell r="AC354">
            <v>2500000000</v>
          </cell>
          <cell r="AD354">
            <v>727704136817</v>
          </cell>
          <cell r="AE354">
            <v>137701774564</v>
          </cell>
          <cell r="AF354">
            <v>347738967424</v>
          </cell>
          <cell r="AG354">
            <v>242263394829</v>
          </cell>
          <cell r="AH354">
            <v>108462658355</v>
          </cell>
          <cell r="AI354">
            <v>108462658355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37500000000</v>
          </cell>
          <cell r="AP354">
            <v>0</v>
          </cell>
          <cell r="AQ354">
            <v>37500000000</v>
          </cell>
          <cell r="AR354">
            <v>0</v>
          </cell>
          <cell r="AS354">
            <v>0</v>
          </cell>
        </row>
        <row r="355">
          <cell r="A355" t="str">
            <v>Kab. Barito Kuala</v>
          </cell>
          <cell r="B355" t="str">
            <v>54 Tahun 2016</v>
          </cell>
          <cell r="C355">
            <v>42726</v>
          </cell>
          <cell r="D355">
            <v>1137439390530</v>
          </cell>
          <cell r="E355">
            <v>51120250530</v>
          </cell>
          <cell r="F355">
            <v>11424800000</v>
          </cell>
          <cell r="G355">
            <v>3711782520</v>
          </cell>
          <cell r="H355">
            <v>6943000000</v>
          </cell>
          <cell r="I355">
            <v>29040668010</v>
          </cell>
          <cell r="J355">
            <v>790474118000</v>
          </cell>
          <cell r="K355">
            <v>90650978000</v>
          </cell>
          <cell r="L355">
            <v>573939013000</v>
          </cell>
          <cell r="M355">
            <v>125884127000</v>
          </cell>
          <cell r="N355">
            <v>295845022000</v>
          </cell>
          <cell r="O355">
            <v>2500000000</v>
          </cell>
          <cell r="P355">
            <v>0</v>
          </cell>
          <cell r="Q355">
            <v>45780000000</v>
          </cell>
          <cell r="R355">
            <v>98848768000</v>
          </cell>
          <cell r="S355">
            <v>148716254000</v>
          </cell>
          <cell r="T355">
            <v>1131939390530</v>
          </cell>
          <cell r="U355">
            <v>705802165506</v>
          </cell>
          <cell r="V355">
            <v>472659248899</v>
          </cell>
          <cell r="W355">
            <v>0</v>
          </cell>
          <cell r="X355">
            <v>0</v>
          </cell>
          <cell r="Y355">
            <v>13017891250</v>
          </cell>
          <cell r="Z355">
            <v>2020150000</v>
          </cell>
          <cell r="AA355">
            <v>1437975300</v>
          </cell>
          <cell r="AB355">
            <v>215759968644</v>
          </cell>
          <cell r="AC355">
            <v>906931413</v>
          </cell>
          <cell r="AD355">
            <v>426137225024</v>
          </cell>
          <cell r="AE355">
            <v>10541667500</v>
          </cell>
          <cell r="AF355">
            <v>226609658244</v>
          </cell>
          <cell r="AG355">
            <v>188985899280</v>
          </cell>
          <cell r="AH355">
            <v>15000000000</v>
          </cell>
          <cell r="AI355">
            <v>4000000000</v>
          </cell>
          <cell r="AJ355">
            <v>0</v>
          </cell>
          <cell r="AK355">
            <v>0</v>
          </cell>
          <cell r="AL355">
            <v>0</v>
          </cell>
          <cell r="AM355">
            <v>11000000000</v>
          </cell>
          <cell r="AN355">
            <v>0</v>
          </cell>
          <cell r="AO355">
            <v>20500000000</v>
          </cell>
          <cell r="AP355">
            <v>0</v>
          </cell>
          <cell r="AQ355">
            <v>9500000000</v>
          </cell>
          <cell r="AR355">
            <v>0</v>
          </cell>
          <cell r="AS355">
            <v>11000000000</v>
          </cell>
        </row>
        <row r="356">
          <cell r="A356" t="str">
            <v>Kab. Hulu Sungai Selatan</v>
          </cell>
          <cell r="B356" t="str">
            <v>88 Tahun 2016</v>
          </cell>
          <cell r="C356">
            <v>42720</v>
          </cell>
          <cell r="D356">
            <v>1091609809000</v>
          </cell>
          <cell r="E356">
            <v>77511615000</v>
          </cell>
          <cell r="F356">
            <v>8795923000</v>
          </cell>
          <cell r="G356">
            <v>6673939500</v>
          </cell>
          <cell r="H356">
            <v>5221700000</v>
          </cell>
          <cell r="I356">
            <v>56820052500</v>
          </cell>
          <cell r="J356">
            <v>781458284000</v>
          </cell>
          <cell r="K356">
            <v>148023496000</v>
          </cell>
          <cell r="L356">
            <v>532162390000</v>
          </cell>
          <cell r="M356">
            <v>101272398000</v>
          </cell>
          <cell r="N356">
            <v>232639910000</v>
          </cell>
          <cell r="O356">
            <v>4700000000</v>
          </cell>
          <cell r="P356">
            <v>0</v>
          </cell>
          <cell r="Q356">
            <v>50923648000</v>
          </cell>
          <cell r="R356">
            <v>65692289000</v>
          </cell>
          <cell r="S356">
            <v>111323973000</v>
          </cell>
          <cell r="T356">
            <v>1223054455000</v>
          </cell>
          <cell r="U356">
            <v>733545765000</v>
          </cell>
          <cell r="V356">
            <v>513530460000</v>
          </cell>
          <cell r="W356">
            <v>0</v>
          </cell>
          <cell r="X356">
            <v>4428000000</v>
          </cell>
          <cell r="Y356">
            <v>11272010000</v>
          </cell>
          <cell r="Z356">
            <v>20737028000</v>
          </cell>
          <cell r="AA356">
            <v>1580000000</v>
          </cell>
          <cell r="AB356">
            <v>179998267000</v>
          </cell>
          <cell r="AC356">
            <v>2000000000</v>
          </cell>
          <cell r="AD356">
            <v>489508690000</v>
          </cell>
          <cell r="AE356">
            <v>31036750000</v>
          </cell>
          <cell r="AF356">
            <v>240583253220</v>
          </cell>
          <cell r="AG356">
            <v>217888686780</v>
          </cell>
          <cell r="AH356">
            <v>137444646000</v>
          </cell>
          <cell r="AI356">
            <v>134434646000</v>
          </cell>
          <cell r="AJ356">
            <v>0</v>
          </cell>
          <cell r="AK356">
            <v>0</v>
          </cell>
          <cell r="AL356">
            <v>0</v>
          </cell>
          <cell r="AM356">
            <v>3000000000</v>
          </cell>
          <cell r="AN356">
            <v>10000000</v>
          </cell>
          <cell r="AO356">
            <v>6000000000</v>
          </cell>
          <cell r="AP356">
            <v>0</v>
          </cell>
          <cell r="AQ356">
            <v>6000000000</v>
          </cell>
          <cell r="AR356">
            <v>0</v>
          </cell>
          <cell r="AS356">
            <v>0</v>
          </cell>
        </row>
        <row r="357">
          <cell r="A357" t="str">
            <v>Kab. Hulu Sungai Tengah</v>
          </cell>
          <cell r="B357" t="str">
            <v>48 Tahun 2016</v>
          </cell>
          <cell r="C357">
            <v>42734</v>
          </cell>
          <cell r="D357">
            <v>1144074901404</v>
          </cell>
          <cell r="E357">
            <v>103038272832</v>
          </cell>
          <cell r="F357">
            <v>11522778138</v>
          </cell>
          <cell r="G357">
            <v>10706680194</v>
          </cell>
          <cell r="H357">
            <v>7500000000</v>
          </cell>
          <cell r="I357">
            <v>73308814500</v>
          </cell>
          <cell r="J357">
            <v>722415816000</v>
          </cell>
          <cell r="K357">
            <v>87289724000</v>
          </cell>
          <cell r="L357">
            <v>529034959000</v>
          </cell>
          <cell r="M357">
            <v>106091133000</v>
          </cell>
          <cell r="N357">
            <v>318620812572</v>
          </cell>
          <cell r="O357">
            <v>0</v>
          </cell>
          <cell r="P357">
            <v>0</v>
          </cell>
          <cell r="Q357">
            <v>67676316572</v>
          </cell>
          <cell r="R357">
            <v>127569405000</v>
          </cell>
          <cell r="S357">
            <v>123375091000</v>
          </cell>
          <cell r="T357">
            <v>1359200257412</v>
          </cell>
          <cell r="U357">
            <v>647818349604</v>
          </cell>
          <cell r="V357">
            <v>442580757271</v>
          </cell>
          <cell r="W357">
            <v>0</v>
          </cell>
          <cell r="X357">
            <v>0</v>
          </cell>
          <cell r="Y357">
            <v>10093800000</v>
          </cell>
          <cell r="Z357">
            <v>5213350000</v>
          </cell>
          <cell r="AA357">
            <v>2222753033</v>
          </cell>
          <cell r="AB357">
            <v>185707689300</v>
          </cell>
          <cell r="AC357">
            <v>2000000000</v>
          </cell>
          <cell r="AD357">
            <v>711381907808</v>
          </cell>
          <cell r="AE357">
            <v>25023714086</v>
          </cell>
          <cell r="AF357">
            <v>259908398236</v>
          </cell>
          <cell r="AG357">
            <v>426449795486</v>
          </cell>
          <cell r="AH357">
            <v>225125356008</v>
          </cell>
          <cell r="AI357">
            <v>225125356008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10000000000</v>
          </cell>
          <cell r="AP357">
            <v>0</v>
          </cell>
          <cell r="AQ357">
            <v>10000000000</v>
          </cell>
          <cell r="AR357">
            <v>0</v>
          </cell>
          <cell r="AS357">
            <v>0</v>
          </cell>
        </row>
        <row r="358">
          <cell r="A358" t="str">
            <v>Kab. Hulu Sungai Utara</v>
          </cell>
          <cell r="B358" t="str">
            <v>77 Tahun 2016</v>
          </cell>
          <cell r="C358">
            <v>42731</v>
          </cell>
          <cell r="D358">
            <v>916511771318</v>
          </cell>
          <cell r="E358">
            <v>91500000000</v>
          </cell>
          <cell r="F358">
            <v>7450186780</v>
          </cell>
          <cell r="G358">
            <v>8209867700</v>
          </cell>
          <cell r="H358">
            <v>12672500000</v>
          </cell>
          <cell r="I358">
            <v>63167445520</v>
          </cell>
          <cell r="J358">
            <v>579130091000</v>
          </cell>
          <cell r="K358">
            <v>86807503000</v>
          </cell>
          <cell r="L358">
            <v>492322588000</v>
          </cell>
          <cell r="M358">
            <v>0</v>
          </cell>
          <cell r="N358">
            <v>245881680318</v>
          </cell>
          <cell r="O358">
            <v>5000000000</v>
          </cell>
          <cell r="P358">
            <v>0</v>
          </cell>
          <cell r="Q358">
            <v>45018462900</v>
          </cell>
          <cell r="R358">
            <v>34242603418</v>
          </cell>
          <cell r="S358">
            <v>161620614000</v>
          </cell>
          <cell r="T358">
            <v>992742189156</v>
          </cell>
          <cell r="U358">
            <v>615736384700</v>
          </cell>
          <cell r="V358">
            <v>387094814705</v>
          </cell>
          <cell r="W358">
            <v>0</v>
          </cell>
          <cell r="X358">
            <v>0</v>
          </cell>
          <cell r="Y358">
            <v>0</v>
          </cell>
          <cell r="Z358">
            <v>3825100000</v>
          </cell>
          <cell r="AA358">
            <v>1569000000</v>
          </cell>
          <cell r="AB358">
            <v>220247469995</v>
          </cell>
          <cell r="AC358">
            <v>3000000000</v>
          </cell>
          <cell r="AD358">
            <v>377005804456</v>
          </cell>
          <cell r="AE358">
            <v>32589102000</v>
          </cell>
          <cell r="AF358">
            <v>238238031046</v>
          </cell>
          <cell r="AG358">
            <v>106178671410</v>
          </cell>
          <cell r="AH358">
            <v>81230417838</v>
          </cell>
          <cell r="AI358">
            <v>81230417838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5000000000</v>
          </cell>
          <cell r="AP358">
            <v>0</v>
          </cell>
          <cell r="AQ358">
            <v>5000000000</v>
          </cell>
          <cell r="AR358">
            <v>0</v>
          </cell>
          <cell r="AS358">
            <v>0</v>
          </cell>
        </row>
        <row r="359">
          <cell r="A359" t="str">
            <v>Kab. Kotabaru</v>
          </cell>
          <cell r="B359" t="str">
            <v>01 Tahun 2017</v>
          </cell>
          <cell r="C359">
            <v>42758</v>
          </cell>
          <cell r="D359">
            <v>1771088855508.8101</v>
          </cell>
          <cell r="E359">
            <v>160549809241.81</v>
          </cell>
          <cell r="F359">
            <v>48167233090.809998</v>
          </cell>
          <cell r="G359">
            <v>7679087560</v>
          </cell>
          <cell r="H359">
            <v>9558887645</v>
          </cell>
          <cell r="I359">
            <v>95144600946</v>
          </cell>
          <cell r="J359">
            <v>1245599567072</v>
          </cell>
          <cell r="K359">
            <v>495032227399</v>
          </cell>
          <cell r="L359">
            <v>653564165958</v>
          </cell>
          <cell r="M359">
            <v>97003173715</v>
          </cell>
          <cell r="N359">
            <v>364939479195</v>
          </cell>
          <cell r="O359">
            <v>26843101195</v>
          </cell>
          <cell r="P359">
            <v>0</v>
          </cell>
          <cell r="Q359">
            <v>116000000000</v>
          </cell>
          <cell r="R359">
            <v>69281508000</v>
          </cell>
          <cell r="S359">
            <v>152814870000</v>
          </cell>
          <cell r="T359">
            <v>1849088855508.8101</v>
          </cell>
          <cell r="U359">
            <v>830256412927.81006</v>
          </cell>
          <cell r="V359">
            <v>536899997309.81</v>
          </cell>
          <cell r="W359">
            <v>0</v>
          </cell>
          <cell r="X359">
            <v>0</v>
          </cell>
          <cell r="Y359">
            <v>14274287900</v>
          </cell>
          <cell r="Z359">
            <v>2900000000</v>
          </cell>
          <cell r="AA359">
            <v>5350000000</v>
          </cell>
          <cell r="AB359">
            <v>268832127718</v>
          </cell>
          <cell r="AC359">
            <v>2000000000</v>
          </cell>
          <cell r="AD359">
            <v>1018832442581</v>
          </cell>
          <cell r="AE359">
            <v>114570172000</v>
          </cell>
          <cell r="AF359">
            <v>460757139644</v>
          </cell>
          <cell r="AG359">
            <v>443505130937</v>
          </cell>
          <cell r="AH359">
            <v>94000000000</v>
          </cell>
          <cell r="AI359">
            <v>92000000000</v>
          </cell>
          <cell r="AJ359">
            <v>0</v>
          </cell>
          <cell r="AK359">
            <v>0</v>
          </cell>
          <cell r="AL359">
            <v>0</v>
          </cell>
          <cell r="AM359">
            <v>2000000000</v>
          </cell>
          <cell r="AN359">
            <v>0</v>
          </cell>
          <cell r="AO359">
            <v>16000000000</v>
          </cell>
          <cell r="AP359">
            <v>0</v>
          </cell>
          <cell r="AQ359">
            <v>14000000000</v>
          </cell>
          <cell r="AR359">
            <v>2000000000</v>
          </cell>
          <cell r="AS359">
            <v>0</v>
          </cell>
        </row>
        <row r="360">
          <cell r="A360" t="str">
            <v>Kab. Tabalong</v>
          </cell>
          <cell r="B360" t="str">
            <v>83 Tahun 2016</v>
          </cell>
          <cell r="C360">
            <v>42734</v>
          </cell>
          <cell r="D360">
            <v>1331464450390</v>
          </cell>
          <cell r="E360">
            <v>137297495000</v>
          </cell>
          <cell r="F360">
            <v>41851565000</v>
          </cell>
          <cell r="G360">
            <v>8125206000</v>
          </cell>
          <cell r="H360">
            <v>7000000000</v>
          </cell>
          <cell r="I360">
            <v>80320724000</v>
          </cell>
          <cell r="J360">
            <v>925275347390</v>
          </cell>
          <cell r="K360">
            <v>297132156000</v>
          </cell>
          <cell r="L360">
            <v>530264584390</v>
          </cell>
          <cell r="M360">
            <v>97878607000</v>
          </cell>
          <cell r="N360">
            <v>268891608000</v>
          </cell>
          <cell r="O360">
            <v>4100000000</v>
          </cell>
          <cell r="P360">
            <v>0</v>
          </cell>
          <cell r="Q360">
            <v>77573888000</v>
          </cell>
          <cell r="R360">
            <v>92663646000</v>
          </cell>
          <cell r="S360">
            <v>94554074000</v>
          </cell>
          <cell r="T360">
            <v>1421099847000</v>
          </cell>
          <cell r="U360">
            <v>826053151399</v>
          </cell>
          <cell r="V360">
            <v>583573602100</v>
          </cell>
          <cell r="W360">
            <v>0</v>
          </cell>
          <cell r="X360">
            <v>3820000000</v>
          </cell>
          <cell r="Y360">
            <v>42699867950</v>
          </cell>
          <cell r="Z360">
            <v>9086700000</v>
          </cell>
          <cell r="AA360">
            <v>5592478000</v>
          </cell>
          <cell r="AB360">
            <v>178174112700</v>
          </cell>
          <cell r="AC360">
            <v>3106390649</v>
          </cell>
          <cell r="AD360">
            <v>595046695601</v>
          </cell>
          <cell r="AE360">
            <v>47449895425</v>
          </cell>
          <cell r="AF360">
            <v>249707942350</v>
          </cell>
          <cell r="AG360">
            <v>297888857826</v>
          </cell>
          <cell r="AH360">
            <v>89635396610</v>
          </cell>
          <cell r="AI360">
            <v>89635396610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</row>
        <row r="361">
          <cell r="A361" t="str">
            <v>Kab. Tanah Bumbu</v>
          </cell>
          <cell r="B361" t="str">
            <v>35 Tahun 2016</v>
          </cell>
          <cell r="C361">
            <v>42734</v>
          </cell>
          <cell r="D361">
            <v>1369854533073</v>
          </cell>
          <cell r="E361">
            <v>165493340036</v>
          </cell>
          <cell r="F361">
            <v>54381344956</v>
          </cell>
          <cell r="G361">
            <v>42418129986</v>
          </cell>
          <cell r="H361">
            <v>2484274081</v>
          </cell>
          <cell r="I361">
            <v>66209591013</v>
          </cell>
          <cell r="J361">
            <v>877488009799</v>
          </cell>
          <cell r="K361">
            <v>319709258799</v>
          </cell>
          <cell r="L361">
            <v>465897113000</v>
          </cell>
          <cell r="M361">
            <v>91881638000</v>
          </cell>
          <cell r="N361">
            <v>326873183238</v>
          </cell>
          <cell r="O361">
            <v>39686314525</v>
          </cell>
          <cell r="P361">
            <v>0</v>
          </cell>
          <cell r="Q361">
            <v>67254948713</v>
          </cell>
          <cell r="R361">
            <v>106846398000</v>
          </cell>
          <cell r="S361">
            <v>113085522000</v>
          </cell>
          <cell r="T361">
            <v>1401367727258.2</v>
          </cell>
          <cell r="U361">
            <v>683573357594.19995</v>
          </cell>
          <cell r="V361">
            <v>463400878894.20001</v>
          </cell>
          <cell r="W361">
            <v>0</v>
          </cell>
          <cell r="X361">
            <v>0</v>
          </cell>
          <cell r="Y361">
            <v>24821340000</v>
          </cell>
          <cell r="Z361">
            <v>404000000</v>
          </cell>
          <cell r="AA361">
            <v>0</v>
          </cell>
          <cell r="AB361">
            <v>192947138700</v>
          </cell>
          <cell r="AC361">
            <v>2000000000</v>
          </cell>
          <cell r="AD361">
            <v>717794369664</v>
          </cell>
          <cell r="AE361">
            <v>164329343000</v>
          </cell>
          <cell r="AF361">
            <v>310993812625</v>
          </cell>
          <cell r="AG361">
            <v>242471214039</v>
          </cell>
          <cell r="AH361">
            <v>42513194185.199997</v>
          </cell>
          <cell r="AI361">
            <v>42513194185.199997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11000000000</v>
          </cell>
          <cell r="AP361">
            <v>0</v>
          </cell>
          <cell r="AQ361">
            <v>11000000000</v>
          </cell>
          <cell r="AR361">
            <v>0</v>
          </cell>
          <cell r="AS361">
            <v>0</v>
          </cell>
        </row>
        <row r="362">
          <cell r="A362" t="str">
            <v>Kab. Tanah Laut</v>
          </cell>
          <cell r="B362" t="str">
            <v>129 Tahun 2016</v>
          </cell>
          <cell r="C362">
            <v>42855</v>
          </cell>
          <cell r="D362">
            <v>1272762006530</v>
          </cell>
          <cell r="E362">
            <v>138364596648</v>
          </cell>
          <cell r="F362">
            <v>17580000000</v>
          </cell>
          <cell r="G362">
            <v>6405846579</v>
          </cell>
          <cell r="H362">
            <v>11192883223</v>
          </cell>
          <cell r="I362">
            <v>103185866846</v>
          </cell>
          <cell r="J362">
            <v>807236173882</v>
          </cell>
          <cell r="K362">
            <v>130951938100</v>
          </cell>
          <cell r="L362">
            <v>586862894782</v>
          </cell>
          <cell r="M362">
            <v>89421341000</v>
          </cell>
          <cell r="N362">
            <v>327161236000</v>
          </cell>
          <cell r="O362">
            <v>0</v>
          </cell>
          <cell r="P362">
            <v>0</v>
          </cell>
          <cell r="Q362">
            <v>75000000000</v>
          </cell>
          <cell r="R362">
            <v>150318285000</v>
          </cell>
          <cell r="S362">
            <v>101842951000</v>
          </cell>
          <cell r="T362">
            <v>2026473562738</v>
          </cell>
          <cell r="U362">
            <v>901039783939</v>
          </cell>
          <cell r="V362">
            <v>693550621493</v>
          </cell>
          <cell r="W362">
            <v>0</v>
          </cell>
          <cell r="X362">
            <v>0</v>
          </cell>
          <cell r="Y362">
            <v>21771212500</v>
          </cell>
          <cell r="Z362">
            <v>5026000000</v>
          </cell>
          <cell r="AA362">
            <v>2398584658</v>
          </cell>
          <cell r="AB362">
            <v>174293365288</v>
          </cell>
          <cell r="AC362">
            <v>4000000000</v>
          </cell>
          <cell r="AD362">
            <v>1125433778799</v>
          </cell>
          <cell r="AE362">
            <v>36415610450</v>
          </cell>
          <cell r="AF362">
            <v>446261264265</v>
          </cell>
          <cell r="AG362">
            <v>642756904084</v>
          </cell>
          <cell r="AH362">
            <v>753711556208</v>
          </cell>
          <cell r="AI362">
            <v>753711556208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</row>
        <row r="363">
          <cell r="A363" t="str">
            <v>Kab. Tapin</v>
          </cell>
          <cell r="B363" t="str">
            <v>29 Tahun 2016</v>
          </cell>
          <cell r="C363">
            <v>42735</v>
          </cell>
          <cell r="D363">
            <v>1013333650875</v>
          </cell>
          <cell r="E363">
            <v>60061903875</v>
          </cell>
          <cell r="F363">
            <v>19505000000</v>
          </cell>
          <cell r="G363">
            <v>3356605000</v>
          </cell>
          <cell r="H363">
            <v>4900298875</v>
          </cell>
          <cell r="I363">
            <v>32300000000</v>
          </cell>
          <cell r="J363">
            <v>703526705000</v>
          </cell>
          <cell r="K363">
            <v>175615415000</v>
          </cell>
          <cell r="L363">
            <v>451047893000</v>
          </cell>
          <cell r="M363">
            <v>76863397000</v>
          </cell>
          <cell r="N363">
            <v>249745042000</v>
          </cell>
          <cell r="O363">
            <v>4000000000</v>
          </cell>
          <cell r="P363">
            <v>0</v>
          </cell>
          <cell r="Q363">
            <v>73288910000</v>
          </cell>
          <cell r="R363">
            <v>75517491000</v>
          </cell>
          <cell r="S363">
            <v>96938641000</v>
          </cell>
          <cell r="T363">
            <v>1186507901770</v>
          </cell>
          <cell r="U363">
            <v>575724127859</v>
          </cell>
          <cell r="V363">
            <v>390864281309</v>
          </cell>
          <cell r="W363">
            <v>0</v>
          </cell>
          <cell r="X363">
            <v>0</v>
          </cell>
          <cell r="Y363">
            <v>15459734250</v>
          </cell>
          <cell r="Z363">
            <v>3640660000</v>
          </cell>
          <cell r="AA363">
            <v>2286160500</v>
          </cell>
          <cell r="AB363">
            <v>160349291800</v>
          </cell>
          <cell r="AC363">
            <v>3124000000</v>
          </cell>
          <cell r="AD363">
            <v>610783773911</v>
          </cell>
          <cell r="AE363">
            <v>31681572600</v>
          </cell>
          <cell r="AF363">
            <v>290952568467</v>
          </cell>
          <cell r="AG363">
            <v>288149632844</v>
          </cell>
          <cell r="AH363">
            <v>175674250895</v>
          </cell>
          <cell r="AI363">
            <v>174174250895</v>
          </cell>
          <cell r="AJ363">
            <v>0</v>
          </cell>
          <cell r="AK363">
            <v>0</v>
          </cell>
          <cell r="AL363">
            <v>1500000000</v>
          </cell>
          <cell r="AM363">
            <v>0</v>
          </cell>
          <cell r="AN363">
            <v>0</v>
          </cell>
          <cell r="AO363">
            <v>2500000000</v>
          </cell>
          <cell r="AP363">
            <v>0</v>
          </cell>
          <cell r="AQ363">
            <v>1000000000</v>
          </cell>
          <cell r="AR363">
            <v>0</v>
          </cell>
          <cell r="AS363">
            <v>1500000000</v>
          </cell>
        </row>
        <row r="364">
          <cell r="A364" t="str">
            <v>Kota Banjar Baru</v>
          </cell>
          <cell r="B364" t="str">
            <v>81 Tahun 2016</v>
          </cell>
          <cell r="C364">
            <v>42734</v>
          </cell>
          <cell r="D364">
            <v>986041159430</v>
          </cell>
          <cell r="E364">
            <v>175000000000</v>
          </cell>
          <cell r="F364">
            <v>89014664612</v>
          </cell>
          <cell r="G364">
            <v>10967510000</v>
          </cell>
          <cell r="H364">
            <v>11800000000</v>
          </cell>
          <cell r="I364">
            <v>63217825388</v>
          </cell>
          <cell r="J364">
            <v>682435814130</v>
          </cell>
          <cell r="K364">
            <v>91965298000</v>
          </cell>
          <cell r="L364">
            <v>467797216130</v>
          </cell>
          <cell r="M364">
            <v>122673300000</v>
          </cell>
          <cell r="N364">
            <v>128605345300</v>
          </cell>
          <cell r="O364">
            <v>0</v>
          </cell>
          <cell r="P364">
            <v>0</v>
          </cell>
          <cell r="Q364">
            <v>74166552300</v>
          </cell>
          <cell r="R364">
            <v>54438793000</v>
          </cell>
          <cell r="S364">
            <v>0</v>
          </cell>
          <cell r="T364">
            <v>1063163190400</v>
          </cell>
          <cell r="U364">
            <v>425152190590</v>
          </cell>
          <cell r="V364">
            <v>403957471690</v>
          </cell>
          <cell r="W364">
            <v>0</v>
          </cell>
          <cell r="X364">
            <v>1781568000</v>
          </cell>
          <cell r="Y364">
            <v>16017150900</v>
          </cell>
          <cell r="Z364">
            <v>1350000000</v>
          </cell>
          <cell r="AA364">
            <v>0</v>
          </cell>
          <cell r="AB364">
            <v>1046000000</v>
          </cell>
          <cell r="AC364">
            <v>1000000000</v>
          </cell>
          <cell r="AD364">
            <v>638010999810</v>
          </cell>
          <cell r="AE364">
            <v>30377905000</v>
          </cell>
          <cell r="AF364">
            <v>276395286110</v>
          </cell>
          <cell r="AG364">
            <v>331237808700</v>
          </cell>
          <cell r="AH364">
            <v>95622031370</v>
          </cell>
          <cell r="AI364">
            <v>95622031370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18500000400</v>
          </cell>
          <cell r="AP364">
            <v>0</v>
          </cell>
          <cell r="AQ364">
            <v>18500000400</v>
          </cell>
          <cell r="AR364">
            <v>0</v>
          </cell>
          <cell r="AS364">
            <v>0</v>
          </cell>
        </row>
        <row r="365">
          <cell r="A365" t="str">
            <v>Kota Banjarmasin</v>
          </cell>
          <cell r="B365" t="str">
            <v>104 Tahun 2016</v>
          </cell>
          <cell r="C365">
            <v>42730</v>
          </cell>
          <cell r="D365">
            <v>1481945786000</v>
          </cell>
          <cell r="E365">
            <v>275607939000</v>
          </cell>
          <cell r="F365">
            <v>177333500000</v>
          </cell>
          <cell r="G365">
            <v>35071586000</v>
          </cell>
          <cell r="H365">
            <v>20067734700</v>
          </cell>
          <cell r="I365">
            <v>43135118300</v>
          </cell>
          <cell r="J365">
            <v>915087252000</v>
          </cell>
          <cell r="K365">
            <v>133140992000</v>
          </cell>
          <cell r="L365">
            <v>709288709000</v>
          </cell>
          <cell r="M365">
            <v>72657551000</v>
          </cell>
          <cell r="N365">
            <v>291250595000</v>
          </cell>
          <cell r="O365">
            <v>300000000</v>
          </cell>
          <cell r="P365">
            <v>0</v>
          </cell>
          <cell r="Q365">
            <v>169107661000</v>
          </cell>
          <cell r="R365">
            <v>121842934000</v>
          </cell>
          <cell r="S365">
            <v>0</v>
          </cell>
          <cell r="T365">
            <v>1505302562000</v>
          </cell>
          <cell r="U365">
            <v>808859576000</v>
          </cell>
          <cell r="V365">
            <v>766462062000</v>
          </cell>
          <cell r="W365">
            <v>0</v>
          </cell>
          <cell r="X365">
            <v>0</v>
          </cell>
          <cell r="Y365">
            <v>23824470000</v>
          </cell>
          <cell r="Z365">
            <v>7105000000</v>
          </cell>
          <cell r="AA365">
            <v>0</v>
          </cell>
          <cell r="AB365">
            <v>9468044000</v>
          </cell>
          <cell r="AC365">
            <v>2000000000</v>
          </cell>
          <cell r="AD365">
            <v>696442986000</v>
          </cell>
          <cell r="AE365">
            <v>29257076500</v>
          </cell>
          <cell r="AF365">
            <v>399646387100</v>
          </cell>
          <cell r="AG365">
            <v>267539522400</v>
          </cell>
          <cell r="AH365">
            <v>23356776000</v>
          </cell>
          <cell r="AI365">
            <v>23356776000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</row>
        <row r="366">
          <cell r="A366" t="str">
            <v>Total Se-Prov. Kalimantan Timur</v>
          </cell>
          <cell r="B366" t="str">
            <v>-</v>
          </cell>
          <cell r="C366">
            <v>2</v>
          </cell>
          <cell r="D366">
            <v>23130044563665.859</v>
          </cell>
          <cell r="E366">
            <v>5379566587997.8604</v>
          </cell>
          <cell r="F366">
            <v>3473431412541.5</v>
          </cell>
          <cell r="G366">
            <v>157380097361.98001</v>
          </cell>
          <cell r="H366">
            <v>245109116339</v>
          </cell>
          <cell r="I366">
            <v>1503645961755.3799</v>
          </cell>
          <cell r="J366">
            <v>14819031938668</v>
          </cell>
          <cell r="K366">
            <v>8445633864572</v>
          </cell>
          <cell r="L366">
            <v>4172212047096</v>
          </cell>
          <cell r="M366">
            <v>2201186027000</v>
          </cell>
          <cell r="N366">
            <v>2931446037000</v>
          </cell>
          <cell r="O366">
            <v>32032000000</v>
          </cell>
          <cell r="P366">
            <v>0</v>
          </cell>
          <cell r="Q366">
            <v>1316154888000</v>
          </cell>
          <cell r="R366">
            <v>512378427000</v>
          </cell>
          <cell r="S366">
            <v>1070880722000</v>
          </cell>
          <cell r="T366">
            <v>24335132781807.301</v>
          </cell>
          <cell r="U366">
            <v>12340299539625.17</v>
          </cell>
          <cell r="V366">
            <v>7229611157477.0498</v>
          </cell>
          <cell r="W366">
            <v>19573317794</v>
          </cell>
          <cell r="X366">
            <v>15643821195</v>
          </cell>
          <cell r="Y366">
            <v>1081821938718.33</v>
          </cell>
          <cell r="Z366">
            <v>76568259168.399994</v>
          </cell>
          <cell r="AA366">
            <v>1831127075000</v>
          </cell>
          <cell r="AB366">
            <v>2052953970272.3899</v>
          </cell>
          <cell r="AC366">
            <v>33000000000</v>
          </cell>
          <cell r="AD366">
            <v>11994833242182.131</v>
          </cell>
          <cell r="AE366">
            <v>1288252379920.79</v>
          </cell>
          <cell r="AF366">
            <v>5300750040775.7803</v>
          </cell>
          <cell r="AG366">
            <v>5405830821485.5596</v>
          </cell>
          <cell r="AH366">
            <v>1226088218141.4399</v>
          </cell>
          <cell r="AI366">
            <v>846088218141.43994</v>
          </cell>
          <cell r="AJ366">
            <v>0</v>
          </cell>
          <cell r="AK366">
            <v>0</v>
          </cell>
          <cell r="AL366">
            <v>380000000000</v>
          </cell>
          <cell r="AM366">
            <v>0</v>
          </cell>
          <cell r="AN366">
            <v>0</v>
          </cell>
          <cell r="AO366">
            <v>21000000000</v>
          </cell>
          <cell r="AP366">
            <v>2000000000</v>
          </cell>
          <cell r="AQ366">
            <v>19000000000</v>
          </cell>
          <cell r="AR366">
            <v>0</v>
          </cell>
          <cell r="AS366">
            <v>0</v>
          </cell>
        </row>
        <row r="367">
          <cell r="A367" t="str">
            <v>Prov. Kalimantan Timur</v>
          </cell>
          <cell r="B367" t="str">
            <v>03 Tahun 2017</v>
          </cell>
          <cell r="C367">
            <v>42761</v>
          </cell>
          <cell r="D367">
            <v>8098900000000</v>
          </cell>
          <cell r="E367">
            <v>3987452610000</v>
          </cell>
          <cell r="F367">
            <v>3034590000000</v>
          </cell>
          <cell r="G367">
            <v>23133125000</v>
          </cell>
          <cell r="H367">
            <v>161561830000</v>
          </cell>
          <cell r="I367">
            <v>768167655000</v>
          </cell>
          <cell r="J367">
            <v>3952452947000</v>
          </cell>
          <cell r="K367">
            <v>2308624144000</v>
          </cell>
          <cell r="L367">
            <v>649653899000</v>
          </cell>
          <cell r="M367">
            <v>994174904000</v>
          </cell>
          <cell r="N367">
            <v>158994443000</v>
          </cell>
          <cell r="O367">
            <v>11902000000</v>
          </cell>
          <cell r="P367">
            <v>0</v>
          </cell>
          <cell r="Q367">
            <v>0</v>
          </cell>
          <cell r="R367">
            <v>147092443000</v>
          </cell>
          <cell r="S367">
            <v>0</v>
          </cell>
          <cell r="T367">
            <v>8098900000000</v>
          </cell>
          <cell r="U367">
            <v>5278546305000</v>
          </cell>
          <cell r="V367">
            <v>1949609201770</v>
          </cell>
          <cell r="W367">
            <v>0</v>
          </cell>
          <cell r="X367">
            <v>0</v>
          </cell>
          <cell r="Y367">
            <v>867158700000</v>
          </cell>
          <cell r="Z367">
            <v>5010000000</v>
          </cell>
          <cell r="AA367">
            <v>1825627075000</v>
          </cell>
          <cell r="AB367">
            <v>621141328230</v>
          </cell>
          <cell r="AC367">
            <v>10000000000</v>
          </cell>
          <cell r="AD367">
            <v>2820353695000</v>
          </cell>
          <cell r="AE367">
            <v>223723284928</v>
          </cell>
          <cell r="AF367">
            <v>1670776456472</v>
          </cell>
          <cell r="AG367">
            <v>925853953600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</row>
        <row r="368">
          <cell r="A368" t="str">
            <v>Total Kab/Kota Se-Prov. Kalimantan Timur</v>
          </cell>
          <cell r="B368" t="str">
            <v>-</v>
          </cell>
          <cell r="C368">
            <v>2</v>
          </cell>
          <cell r="D368">
            <v>15031144563665.859</v>
          </cell>
          <cell r="E368">
            <v>1392113977997.8601</v>
          </cell>
          <cell r="F368">
            <v>438841412541.5</v>
          </cell>
          <cell r="G368">
            <v>134246972361.98</v>
          </cell>
          <cell r="H368">
            <v>83547286339</v>
          </cell>
          <cell r="I368">
            <v>735478306755.38</v>
          </cell>
          <cell r="J368">
            <v>10866578991668</v>
          </cell>
          <cell r="K368">
            <v>6137009720572</v>
          </cell>
          <cell r="L368">
            <v>3522558148096</v>
          </cell>
          <cell r="M368">
            <v>1207011123000</v>
          </cell>
          <cell r="N368">
            <v>2772451594000</v>
          </cell>
          <cell r="O368">
            <v>20130000000</v>
          </cell>
          <cell r="P368">
            <v>0</v>
          </cell>
          <cell r="Q368">
            <v>1316154888000</v>
          </cell>
          <cell r="R368">
            <v>365285984000</v>
          </cell>
          <cell r="S368">
            <v>1070880722000</v>
          </cell>
          <cell r="T368">
            <v>16236232781807.301</v>
          </cell>
          <cell r="U368">
            <v>7061753234625.1699</v>
          </cell>
          <cell r="V368">
            <v>5280001955707.0498</v>
          </cell>
          <cell r="W368">
            <v>19573317794</v>
          </cell>
          <cell r="X368">
            <v>15643821195</v>
          </cell>
          <cell r="Y368">
            <v>214663238718.32999</v>
          </cell>
          <cell r="Z368">
            <v>71558259168.399994</v>
          </cell>
          <cell r="AA368">
            <v>5500000000</v>
          </cell>
          <cell r="AB368">
            <v>1431812642042.3899</v>
          </cell>
          <cell r="AC368">
            <v>23000000000</v>
          </cell>
          <cell r="AD368">
            <v>9174479547182.1309</v>
          </cell>
          <cell r="AE368">
            <v>1064529094992.79</v>
          </cell>
          <cell r="AF368">
            <v>3629973584303.7798</v>
          </cell>
          <cell r="AG368">
            <v>4479976867885.5596</v>
          </cell>
          <cell r="AH368">
            <v>1226088218141.4399</v>
          </cell>
          <cell r="AI368">
            <v>846088218141.43994</v>
          </cell>
          <cell r="AJ368">
            <v>0</v>
          </cell>
          <cell r="AK368">
            <v>0</v>
          </cell>
          <cell r="AL368">
            <v>380000000000</v>
          </cell>
          <cell r="AM368">
            <v>0</v>
          </cell>
          <cell r="AN368">
            <v>0</v>
          </cell>
          <cell r="AO368">
            <v>21000000000</v>
          </cell>
          <cell r="AP368">
            <v>2000000000</v>
          </cell>
          <cell r="AQ368">
            <v>19000000000</v>
          </cell>
          <cell r="AR368">
            <v>0</v>
          </cell>
          <cell r="AS368">
            <v>0</v>
          </cell>
        </row>
        <row r="369">
          <cell r="A369" t="str">
            <v>Kab. Berau</v>
          </cell>
          <cell r="B369" t="str">
            <v>81 Tahun 2016</v>
          </cell>
          <cell r="C369">
            <v>42727</v>
          </cell>
          <cell r="D369">
            <v>1845353044000</v>
          </cell>
          <cell r="E369">
            <v>197318448800</v>
          </cell>
          <cell r="F369">
            <v>41677056000</v>
          </cell>
          <cell r="G369">
            <v>12341857000</v>
          </cell>
          <cell r="H369">
            <v>17705254000</v>
          </cell>
          <cell r="I369">
            <v>125594281800</v>
          </cell>
          <cell r="J369">
            <v>1335850148200</v>
          </cell>
          <cell r="K369">
            <v>590271443200</v>
          </cell>
          <cell r="L369">
            <v>594492135000</v>
          </cell>
          <cell r="M369">
            <v>151086570000</v>
          </cell>
          <cell r="N369">
            <v>312184447000</v>
          </cell>
          <cell r="O369">
            <v>0</v>
          </cell>
          <cell r="P369">
            <v>0</v>
          </cell>
          <cell r="Q369">
            <v>143215805000</v>
          </cell>
          <cell r="R369">
            <v>84862155000</v>
          </cell>
          <cell r="S369">
            <v>84106487000</v>
          </cell>
          <cell r="T369">
            <v>1839370283200</v>
          </cell>
          <cell r="U369">
            <v>933598552200</v>
          </cell>
          <cell r="V369">
            <v>576294826000</v>
          </cell>
          <cell r="W369">
            <v>0</v>
          </cell>
          <cell r="X369">
            <v>0</v>
          </cell>
          <cell r="Y369">
            <v>16280400000</v>
          </cell>
          <cell r="Z369">
            <v>6000000000</v>
          </cell>
          <cell r="AA369">
            <v>5500000000</v>
          </cell>
          <cell r="AB369">
            <v>327023326200</v>
          </cell>
          <cell r="AC369">
            <v>2500000000</v>
          </cell>
          <cell r="AD369">
            <v>905771731000</v>
          </cell>
          <cell r="AE369">
            <v>73893318750</v>
          </cell>
          <cell r="AF369">
            <v>417422744720</v>
          </cell>
          <cell r="AG369">
            <v>414455667530</v>
          </cell>
          <cell r="AH369">
            <v>1517239200</v>
          </cell>
          <cell r="AI369">
            <v>1517239200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7500000000</v>
          </cell>
          <cell r="AP369">
            <v>0</v>
          </cell>
          <cell r="AQ369">
            <v>7500000000</v>
          </cell>
          <cell r="AR369">
            <v>0</v>
          </cell>
          <cell r="AS369">
            <v>0</v>
          </cell>
        </row>
        <row r="370">
          <cell r="A370" t="str">
            <v>Kab. Kutai Barat</v>
          </cell>
          <cell r="B370" t="str">
            <v>40 Tahun 2016</v>
          </cell>
          <cell r="C370">
            <v>42734</v>
          </cell>
          <cell r="D370">
            <v>1764228546811</v>
          </cell>
          <cell r="E370">
            <v>125680727050</v>
          </cell>
          <cell r="F370">
            <v>21435000000</v>
          </cell>
          <cell r="G370">
            <v>11947785405</v>
          </cell>
          <cell r="H370">
            <v>5250000000</v>
          </cell>
          <cell r="I370">
            <v>87047941645</v>
          </cell>
          <cell r="J370">
            <v>1189132775000</v>
          </cell>
          <cell r="K370">
            <v>509765531000</v>
          </cell>
          <cell r="L370">
            <v>611428581000</v>
          </cell>
          <cell r="M370">
            <v>67938663000</v>
          </cell>
          <cell r="N370">
            <v>449415044761</v>
          </cell>
          <cell r="O370">
            <v>0</v>
          </cell>
          <cell r="P370">
            <v>0</v>
          </cell>
          <cell r="Q370">
            <v>107958986000</v>
          </cell>
          <cell r="R370">
            <v>102873101000</v>
          </cell>
          <cell r="S370">
            <v>238582957761</v>
          </cell>
          <cell r="T370">
            <v>1987519209264</v>
          </cell>
          <cell r="U370">
            <v>760302878624.32996</v>
          </cell>
          <cell r="V370">
            <v>445120111741.85999</v>
          </cell>
          <cell r="W370">
            <v>0</v>
          </cell>
          <cell r="X370">
            <v>5931137660</v>
          </cell>
          <cell r="Y370">
            <v>72821488000</v>
          </cell>
          <cell r="Z370">
            <v>26201960000</v>
          </cell>
          <cell r="AA370">
            <v>0</v>
          </cell>
          <cell r="AB370">
            <v>207228181222.47</v>
          </cell>
          <cell r="AC370">
            <v>3000000000</v>
          </cell>
          <cell r="AD370">
            <v>1227216330639.6699</v>
          </cell>
          <cell r="AE370">
            <v>226521863120.69</v>
          </cell>
          <cell r="AF370">
            <v>322780931074.19</v>
          </cell>
          <cell r="AG370">
            <v>677913536444.79004</v>
          </cell>
          <cell r="AH370">
            <v>231790662453</v>
          </cell>
          <cell r="AI370">
            <v>231790662453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8500000000</v>
          </cell>
          <cell r="AP370">
            <v>2000000000</v>
          </cell>
          <cell r="AQ370">
            <v>6500000000</v>
          </cell>
          <cell r="AR370">
            <v>0</v>
          </cell>
          <cell r="AS370">
            <v>0</v>
          </cell>
        </row>
        <row r="371">
          <cell r="A371" t="str">
            <v>Kab. Kutai Kertanegara</v>
          </cell>
          <cell r="B371" t="str">
            <v>05 Tahun 2017</v>
          </cell>
          <cell r="C371">
            <v>42769</v>
          </cell>
          <cell r="D371">
            <v>3722381135499.2402</v>
          </cell>
          <cell r="E371">
            <v>436197901058.23999</v>
          </cell>
          <cell r="F371">
            <v>59592000000</v>
          </cell>
          <cell r="G371">
            <v>12711086627.24</v>
          </cell>
          <cell r="H371">
            <v>42500000000</v>
          </cell>
          <cell r="I371">
            <v>321394814431</v>
          </cell>
          <cell r="J371">
            <v>2867423631441</v>
          </cell>
          <cell r="K371">
            <v>2374821731441</v>
          </cell>
          <cell r="L371">
            <v>141994115000</v>
          </cell>
          <cell r="M371">
            <v>350607785000</v>
          </cell>
          <cell r="N371">
            <v>418759603000</v>
          </cell>
          <cell r="O371">
            <v>0</v>
          </cell>
          <cell r="P371">
            <v>0</v>
          </cell>
          <cell r="Q371">
            <v>231900716000</v>
          </cell>
          <cell r="R371">
            <v>7500000000</v>
          </cell>
          <cell r="S371">
            <v>179358887000</v>
          </cell>
          <cell r="T371">
            <v>4117143128951.8398</v>
          </cell>
          <cell r="U371">
            <v>2254666111707.9702</v>
          </cell>
          <cell r="V371">
            <v>1813594883419.9199</v>
          </cell>
          <cell r="W371">
            <v>19573317794</v>
          </cell>
          <cell r="X371">
            <v>0</v>
          </cell>
          <cell r="Y371">
            <v>33668459583.330002</v>
          </cell>
          <cell r="Z371">
            <v>3147000000</v>
          </cell>
          <cell r="AA371">
            <v>0</v>
          </cell>
          <cell r="AB371">
            <v>374682450910.71997</v>
          </cell>
          <cell r="AC371">
            <v>10000000000</v>
          </cell>
          <cell r="AD371">
            <v>1862477017243.8701</v>
          </cell>
          <cell r="AE371">
            <v>96862212205.559998</v>
          </cell>
          <cell r="AF371">
            <v>1025771223663.02</v>
          </cell>
          <cell r="AG371">
            <v>739843581375.29004</v>
          </cell>
          <cell r="AH371">
            <v>394761993452.59998</v>
          </cell>
          <cell r="AI371">
            <v>14761993452.6</v>
          </cell>
          <cell r="AJ371">
            <v>0</v>
          </cell>
          <cell r="AK371">
            <v>0</v>
          </cell>
          <cell r="AL371">
            <v>380000000000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</row>
        <row r="372">
          <cell r="A372" t="str">
            <v>Kab. Kutai Timur</v>
          </cell>
          <cell r="B372" t="str">
            <v>32 Tahun 2016</v>
          </cell>
          <cell r="C372">
            <v>42734</v>
          </cell>
          <cell r="D372">
            <v>2617291082679</v>
          </cell>
          <cell r="E372">
            <v>78262307300</v>
          </cell>
          <cell r="F372">
            <v>30661825000</v>
          </cell>
          <cell r="G372">
            <v>4680200000</v>
          </cell>
          <cell r="H372">
            <v>6476032339</v>
          </cell>
          <cell r="I372">
            <v>36444249961</v>
          </cell>
          <cell r="J372">
            <v>1954594856379</v>
          </cell>
          <cell r="K372">
            <v>1283052636831</v>
          </cell>
          <cell r="L372">
            <v>590217130548</v>
          </cell>
          <cell r="M372">
            <v>81325089000</v>
          </cell>
          <cell r="N372">
            <v>584433919000</v>
          </cell>
          <cell r="O372">
            <v>0</v>
          </cell>
          <cell r="P372">
            <v>0</v>
          </cell>
          <cell r="Q372">
            <v>353774408000</v>
          </cell>
          <cell r="R372">
            <v>57124528000</v>
          </cell>
          <cell r="S372">
            <v>173534983000</v>
          </cell>
          <cell r="T372">
            <v>2617291082679</v>
          </cell>
          <cell r="U372">
            <v>798115000000</v>
          </cell>
          <cell r="V372">
            <v>577625391065</v>
          </cell>
          <cell r="W372">
            <v>0</v>
          </cell>
          <cell r="X372">
            <v>5732683535</v>
          </cell>
          <cell r="Y372">
            <v>50854322400</v>
          </cell>
          <cell r="Z372">
            <v>4660000000</v>
          </cell>
          <cell r="AA372">
            <v>0</v>
          </cell>
          <cell r="AB372">
            <v>157742603000</v>
          </cell>
          <cell r="AC372">
            <v>1500000000</v>
          </cell>
          <cell r="AD372">
            <v>1819176082679</v>
          </cell>
          <cell r="AE372">
            <v>133877953164</v>
          </cell>
          <cell r="AF372">
            <v>677555565519</v>
          </cell>
          <cell r="AG372">
            <v>1007742563996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</row>
        <row r="373">
          <cell r="A373" t="str">
            <v>Kab. Mahakam Ulu</v>
          </cell>
          <cell r="B373" t="str">
            <v>33 Tahun 2016</v>
          </cell>
          <cell r="C373">
            <v>42734</v>
          </cell>
          <cell r="D373">
            <v>1187750450688.02</v>
          </cell>
          <cell r="E373">
            <v>24210457140.02</v>
          </cell>
          <cell r="F373">
            <v>2651534069.5</v>
          </cell>
          <cell r="G373">
            <v>11046885329.74</v>
          </cell>
          <cell r="H373">
            <v>0</v>
          </cell>
          <cell r="I373">
            <v>10512037740.780001</v>
          </cell>
          <cell r="J373">
            <v>1012907773548</v>
          </cell>
          <cell r="K373">
            <v>367080573000</v>
          </cell>
          <cell r="L373">
            <v>531868252548</v>
          </cell>
          <cell r="M373">
            <v>113958948000</v>
          </cell>
          <cell r="N373">
            <v>150632220000</v>
          </cell>
          <cell r="O373">
            <v>20130000000</v>
          </cell>
          <cell r="P373">
            <v>0</v>
          </cell>
          <cell r="Q373">
            <v>61834221000</v>
          </cell>
          <cell r="R373">
            <v>5072600000</v>
          </cell>
          <cell r="S373">
            <v>63595399000</v>
          </cell>
          <cell r="T373">
            <v>1526742695188.02</v>
          </cell>
          <cell r="U373">
            <v>428657444180.02002</v>
          </cell>
          <cell r="V373">
            <v>229640429636.62</v>
          </cell>
          <cell r="W373">
            <v>0</v>
          </cell>
          <cell r="X373">
            <v>3980000000</v>
          </cell>
          <cell r="Y373">
            <v>4104727500</v>
          </cell>
          <cell r="Z373">
            <v>31549299168.400002</v>
          </cell>
          <cell r="AA373">
            <v>0</v>
          </cell>
          <cell r="AB373">
            <v>157382987875</v>
          </cell>
          <cell r="AC373">
            <v>2000000000</v>
          </cell>
          <cell r="AD373">
            <v>1098085251008</v>
          </cell>
          <cell r="AE373">
            <v>195909000000</v>
          </cell>
          <cell r="AF373">
            <v>382799857890</v>
          </cell>
          <cell r="AG373">
            <v>519376393118</v>
          </cell>
          <cell r="AH373">
            <v>343992244500</v>
          </cell>
          <cell r="AI373">
            <v>343992244500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5000000000</v>
          </cell>
          <cell r="AP373">
            <v>0</v>
          </cell>
          <cell r="AQ373">
            <v>5000000000</v>
          </cell>
          <cell r="AR373">
            <v>0</v>
          </cell>
          <cell r="AS373">
            <v>0</v>
          </cell>
        </row>
        <row r="374">
          <cell r="A374" t="str">
            <v>Kab. Paser</v>
          </cell>
          <cell r="B374" t="str">
            <v>83 Tahun 2016</v>
          </cell>
          <cell r="C374">
            <v>42734</v>
          </cell>
          <cell r="D374">
            <v>1542886015940.6001</v>
          </cell>
          <cell r="E374">
            <v>106116388840.60001</v>
          </cell>
          <cell r="F374">
            <v>24042797472</v>
          </cell>
          <cell r="G374">
            <v>7252680000</v>
          </cell>
          <cell r="H374">
            <v>4616000000</v>
          </cell>
          <cell r="I374">
            <v>70204911368.600006</v>
          </cell>
          <cell r="J374">
            <v>1099984895100</v>
          </cell>
          <cell r="K374">
            <v>538259207100</v>
          </cell>
          <cell r="L374">
            <v>387407879000</v>
          </cell>
          <cell r="M374">
            <v>174317809000</v>
          </cell>
          <cell r="N374">
            <v>336784732000</v>
          </cell>
          <cell r="O374">
            <v>0</v>
          </cell>
          <cell r="P374">
            <v>0</v>
          </cell>
          <cell r="Q374">
            <v>152088988000</v>
          </cell>
          <cell r="R374">
            <v>7500000000</v>
          </cell>
          <cell r="S374">
            <v>177195744000</v>
          </cell>
          <cell r="T374">
            <v>1709223094476.4399</v>
          </cell>
          <cell r="U374">
            <v>839604075201.84998</v>
          </cell>
          <cell r="V374">
            <v>610237715182.65002</v>
          </cell>
          <cell r="W374">
            <v>0</v>
          </cell>
          <cell r="X374">
            <v>0</v>
          </cell>
          <cell r="Y374">
            <v>22006427135</v>
          </cell>
          <cell r="Z374">
            <v>0</v>
          </cell>
          <cell r="AA374">
            <v>0</v>
          </cell>
          <cell r="AB374">
            <v>206359932884.20001</v>
          </cell>
          <cell r="AC374">
            <v>1000000000</v>
          </cell>
          <cell r="AD374">
            <v>869619019274.58997</v>
          </cell>
          <cell r="AE374">
            <v>108054098492.53999</v>
          </cell>
          <cell r="AF374">
            <v>355635269389.57001</v>
          </cell>
          <cell r="AG374">
            <v>405929651392.47998</v>
          </cell>
          <cell r="AH374">
            <v>166337078535.84</v>
          </cell>
          <cell r="AI374">
            <v>166337078535.84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</row>
        <row r="375">
          <cell r="A375" t="str">
            <v>Kab. Penaja, Paser Utara</v>
          </cell>
          <cell r="B375" t="str">
            <v>-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</row>
        <row r="376">
          <cell r="A376" t="str">
            <v>Kota Balikpapan</v>
          </cell>
          <cell r="B376" t="str">
            <v>-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</row>
        <row r="377">
          <cell r="A377" t="str">
            <v>Kota Bontang</v>
          </cell>
          <cell r="B377" t="str">
            <v>-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</row>
        <row r="378">
          <cell r="A378" t="str">
            <v>Kota Samarinda</v>
          </cell>
          <cell r="B378" t="str">
            <v>3 Tahun 2017</v>
          </cell>
          <cell r="C378">
            <v>42773</v>
          </cell>
          <cell r="D378">
            <v>2351254288048</v>
          </cell>
          <cell r="E378">
            <v>424327747809</v>
          </cell>
          <cell r="F378">
            <v>258781200000</v>
          </cell>
          <cell r="G378">
            <v>74266478000</v>
          </cell>
          <cell r="H378">
            <v>7000000000</v>
          </cell>
          <cell r="I378">
            <v>84280069809</v>
          </cell>
          <cell r="J378">
            <v>1406684912000</v>
          </cell>
          <cell r="K378">
            <v>473758598000</v>
          </cell>
          <cell r="L378">
            <v>665150055000</v>
          </cell>
          <cell r="M378">
            <v>267776259000</v>
          </cell>
          <cell r="N378">
            <v>520241628239</v>
          </cell>
          <cell r="O378">
            <v>0</v>
          </cell>
          <cell r="P378">
            <v>0</v>
          </cell>
          <cell r="Q378">
            <v>265381764000</v>
          </cell>
          <cell r="R378">
            <v>100353600000</v>
          </cell>
          <cell r="S378">
            <v>154506264239</v>
          </cell>
          <cell r="T378">
            <v>2438943288048</v>
          </cell>
          <cell r="U378">
            <v>1046809172711</v>
          </cell>
          <cell r="V378">
            <v>1027488598661</v>
          </cell>
          <cell r="W378">
            <v>0</v>
          </cell>
          <cell r="X378">
            <v>0</v>
          </cell>
          <cell r="Y378">
            <v>14927414100</v>
          </cell>
          <cell r="Z378">
            <v>0</v>
          </cell>
          <cell r="AA378">
            <v>0</v>
          </cell>
          <cell r="AB378">
            <v>1393159950</v>
          </cell>
          <cell r="AC378">
            <v>3000000000</v>
          </cell>
          <cell r="AD378">
            <v>1392134115337</v>
          </cell>
          <cell r="AE378">
            <v>229410649260</v>
          </cell>
          <cell r="AF378">
            <v>448007992048</v>
          </cell>
          <cell r="AG378">
            <v>714715474029</v>
          </cell>
          <cell r="AH378">
            <v>87689000000</v>
          </cell>
          <cell r="AI378">
            <v>87689000000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</row>
        <row r="379">
          <cell r="A379" t="str">
            <v>Total Se-Prov. Kalimantan Utara</v>
          </cell>
          <cell r="B379" t="str">
            <v>-</v>
          </cell>
          <cell r="C379">
            <v>2</v>
          </cell>
          <cell r="D379">
            <v>4641384054445.7402</v>
          </cell>
          <cell r="E379">
            <v>570548295323.19995</v>
          </cell>
          <cell r="F379">
            <v>313791508388</v>
          </cell>
          <cell r="G379">
            <v>10548519500</v>
          </cell>
          <cell r="H379">
            <v>23731839724</v>
          </cell>
          <cell r="I379">
            <v>222476427711.20001</v>
          </cell>
          <cell r="J379">
            <v>3474520300522.4199</v>
          </cell>
          <cell r="K379">
            <v>830191943522.42004</v>
          </cell>
          <cell r="L379">
            <v>2052792427000</v>
          </cell>
          <cell r="M379">
            <v>591535930000</v>
          </cell>
          <cell r="N379">
            <v>596315458600.12</v>
          </cell>
          <cell r="O379">
            <v>2469480000</v>
          </cell>
          <cell r="P379">
            <v>0</v>
          </cell>
          <cell r="Q379">
            <v>63760893915.120003</v>
          </cell>
          <cell r="R379">
            <v>164957823014</v>
          </cell>
          <cell r="S379">
            <v>365127261671</v>
          </cell>
          <cell r="T379">
            <v>5517046001597.5303</v>
          </cell>
          <cell r="U379">
            <v>2464428378080.6802</v>
          </cell>
          <cell r="V379">
            <v>1448404437856.1399</v>
          </cell>
          <cell r="W379">
            <v>7150492707</v>
          </cell>
          <cell r="X379">
            <v>26507007200</v>
          </cell>
          <cell r="Y379">
            <v>301417175000</v>
          </cell>
          <cell r="Z379">
            <v>6250000000</v>
          </cell>
          <cell r="AA379">
            <v>133939198286</v>
          </cell>
          <cell r="AB379">
            <v>527760067031.53998</v>
          </cell>
          <cell r="AC379">
            <v>13000000000</v>
          </cell>
          <cell r="AD379">
            <v>3052617623516.8501</v>
          </cell>
          <cell r="AE379">
            <v>397131837686</v>
          </cell>
          <cell r="AF379">
            <v>1252009774603.5701</v>
          </cell>
          <cell r="AG379">
            <v>1403476011227.28</v>
          </cell>
          <cell r="AH379">
            <v>877661947151.79004</v>
          </cell>
          <cell r="AI379">
            <v>536982040528.10999</v>
          </cell>
          <cell r="AJ379">
            <v>0</v>
          </cell>
          <cell r="AK379">
            <v>0</v>
          </cell>
          <cell r="AL379">
            <v>340679906623.67999</v>
          </cell>
          <cell r="AM379">
            <v>0</v>
          </cell>
          <cell r="AN379">
            <v>0</v>
          </cell>
          <cell r="AO379">
            <v>2000000000</v>
          </cell>
          <cell r="AP379">
            <v>0</v>
          </cell>
          <cell r="AQ379">
            <v>2000000000</v>
          </cell>
          <cell r="AR379">
            <v>0</v>
          </cell>
          <cell r="AS379">
            <v>0</v>
          </cell>
        </row>
        <row r="380">
          <cell r="A380" t="str">
            <v>Prov. Kalimantan Utara</v>
          </cell>
          <cell r="B380" t="str">
            <v>9 Tahun 2016</v>
          </cell>
          <cell r="C380">
            <v>42735</v>
          </cell>
          <cell r="D380">
            <v>2335152982580</v>
          </cell>
          <cell r="E380">
            <v>419868015909</v>
          </cell>
          <cell r="F380">
            <v>293334558388</v>
          </cell>
          <cell r="G380">
            <v>140000000</v>
          </cell>
          <cell r="H380">
            <v>0</v>
          </cell>
          <cell r="I380">
            <v>126393457521</v>
          </cell>
          <cell r="J380">
            <v>1796876737000</v>
          </cell>
          <cell r="K380">
            <v>329295149000</v>
          </cell>
          <cell r="L380">
            <v>1163384773000</v>
          </cell>
          <cell r="M380">
            <v>304196815000</v>
          </cell>
          <cell r="N380">
            <v>118408229671</v>
          </cell>
          <cell r="O380">
            <v>969480000</v>
          </cell>
          <cell r="P380">
            <v>0</v>
          </cell>
          <cell r="Q380">
            <v>0</v>
          </cell>
          <cell r="R380">
            <v>11320000000</v>
          </cell>
          <cell r="S380">
            <v>106118749671</v>
          </cell>
          <cell r="T380">
            <v>2982332889203.6802</v>
          </cell>
          <cell r="U380">
            <v>1127069896296.8</v>
          </cell>
          <cell r="V380">
            <v>537505205303.79999</v>
          </cell>
          <cell r="W380">
            <v>7150492707</v>
          </cell>
          <cell r="X380">
            <v>18000000000</v>
          </cell>
          <cell r="Y380">
            <v>228199000000</v>
          </cell>
          <cell r="Z380">
            <v>4000000000</v>
          </cell>
          <cell r="AA380">
            <v>133939198286</v>
          </cell>
          <cell r="AB380">
            <v>188276000000</v>
          </cell>
          <cell r="AC380">
            <v>10000000000</v>
          </cell>
          <cell r="AD380">
            <v>1855262992906.8799</v>
          </cell>
          <cell r="AE380">
            <v>181071803700</v>
          </cell>
          <cell r="AF380">
            <v>722838498851.59998</v>
          </cell>
          <cell r="AG380">
            <v>951352690355.28003</v>
          </cell>
          <cell r="AH380">
            <v>647179906623.68005</v>
          </cell>
          <cell r="AI380">
            <v>306500000000</v>
          </cell>
          <cell r="AJ380">
            <v>0</v>
          </cell>
          <cell r="AK380">
            <v>0</v>
          </cell>
          <cell r="AL380">
            <v>340679906623.67999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</row>
        <row r="381">
          <cell r="A381" t="str">
            <v>Total Kab/Kota Se-Prov. Kalimantan Utara</v>
          </cell>
          <cell r="B381" t="str">
            <v>-</v>
          </cell>
          <cell r="C381">
            <v>2</v>
          </cell>
          <cell r="D381">
            <v>2306231071865.7402</v>
          </cell>
          <cell r="E381">
            <v>150680279414.20001</v>
          </cell>
          <cell r="F381">
            <v>20456950000</v>
          </cell>
          <cell r="G381">
            <v>10408519500</v>
          </cell>
          <cell r="H381">
            <v>23731839724</v>
          </cell>
          <cell r="I381">
            <v>96082970190.199997</v>
          </cell>
          <cell r="J381">
            <v>1677643563522.4199</v>
          </cell>
          <cell r="K381">
            <v>500896794522.41998</v>
          </cell>
          <cell r="L381">
            <v>889407654000</v>
          </cell>
          <cell r="M381">
            <v>287339115000</v>
          </cell>
          <cell r="N381">
            <v>477907228929.12</v>
          </cell>
          <cell r="O381">
            <v>1500000000</v>
          </cell>
          <cell r="P381">
            <v>0</v>
          </cell>
          <cell r="Q381">
            <v>63760893915.120003</v>
          </cell>
          <cell r="R381">
            <v>153637823014</v>
          </cell>
          <cell r="S381">
            <v>259008512000</v>
          </cell>
          <cell r="T381">
            <v>2534713112393.8501</v>
          </cell>
          <cell r="U381">
            <v>1337358481783.8799</v>
          </cell>
          <cell r="V381">
            <v>910899232552.33997</v>
          </cell>
          <cell r="W381">
            <v>0</v>
          </cell>
          <cell r="X381">
            <v>8507007200</v>
          </cell>
          <cell r="Y381">
            <v>73218175000</v>
          </cell>
          <cell r="Z381">
            <v>2250000000</v>
          </cell>
          <cell r="AA381">
            <v>0</v>
          </cell>
          <cell r="AB381">
            <v>339484067031.53998</v>
          </cell>
          <cell r="AC381">
            <v>3000000000</v>
          </cell>
          <cell r="AD381">
            <v>1197354630609.97</v>
          </cell>
          <cell r="AE381">
            <v>216060033986</v>
          </cell>
          <cell r="AF381">
            <v>529171275751.96997</v>
          </cell>
          <cell r="AG381">
            <v>452123320872</v>
          </cell>
          <cell r="AH381">
            <v>230482040528.10999</v>
          </cell>
          <cell r="AI381">
            <v>230482040528.10999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2000000000</v>
          </cell>
          <cell r="AP381">
            <v>0</v>
          </cell>
          <cell r="AQ381">
            <v>2000000000</v>
          </cell>
          <cell r="AR381">
            <v>0</v>
          </cell>
          <cell r="AS381">
            <v>0</v>
          </cell>
        </row>
        <row r="382">
          <cell r="A382" t="str">
            <v>Kab. Bulungan</v>
          </cell>
          <cell r="B382" t="str">
            <v>63 Tahun 2016</v>
          </cell>
          <cell r="C382">
            <v>42734</v>
          </cell>
          <cell r="D382">
            <v>1014462484598.55</v>
          </cell>
          <cell r="E382">
            <v>76528019500</v>
          </cell>
          <cell r="F382">
            <v>10151150000</v>
          </cell>
          <cell r="G382">
            <v>7436869500</v>
          </cell>
          <cell r="H382">
            <v>16800000000</v>
          </cell>
          <cell r="I382">
            <v>42140000000</v>
          </cell>
          <cell r="J382">
            <v>751974416338</v>
          </cell>
          <cell r="K382">
            <v>193482608338</v>
          </cell>
          <cell r="L382">
            <v>474297533000</v>
          </cell>
          <cell r="M382">
            <v>84194275000</v>
          </cell>
          <cell r="N382">
            <v>185960048760.54999</v>
          </cell>
          <cell r="O382">
            <v>0</v>
          </cell>
          <cell r="P382">
            <v>0</v>
          </cell>
          <cell r="Q382">
            <v>29362534746.549999</v>
          </cell>
          <cell r="R382">
            <v>75526818014</v>
          </cell>
          <cell r="S382">
            <v>81070696000</v>
          </cell>
          <cell r="T382">
            <v>1199944525126.6599</v>
          </cell>
          <cell r="U382">
            <v>689957374613.68994</v>
          </cell>
          <cell r="V382">
            <v>502446548779.28998</v>
          </cell>
          <cell r="W382">
            <v>0</v>
          </cell>
          <cell r="X382">
            <v>0</v>
          </cell>
          <cell r="Y382">
            <v>54306555000</v>
          </cell>
          <cell r="Z382">
            <v>500000000</v>
          </cell>
          <cell r="AA382">
            <v>0</v>
          </cell>
          <cell r="AB382">
            <v>130704270834.39999</v>
          </cell>
          <cell r="AC382">
            <v>2000000000</v>
          </cell>
          <cell r="AD382">
            <v>509987150512.96997</v>
          </cell>
          <cell r="AE382">
            <v>73985453436</v>
          </cell>
          <cell r="AF382">
            <v>281600088460.96997</v>
          </cell>
          <cell r="AG382">
            <v>154401608616</v>
          </cell>
          <cell r="AH382">
            <v>185482040528.10999</v>
          </cell>
          <cell r="AI382">
            <v>185482040528.10999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</row>
        <row r="383">
          <cell r="A383" t="str">
            <v>Kab. Malinau</v>
          </cell>
          <cell r="B383" t="str">
            <v>-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</row>
        <row r="384">
          <cell r="A384" t="str">
            <v>Kab. Nunukan</v>
          </cell>
          <cell r="B384" t="str">
            <v>55 Tahun 2016</v>
          </cell>
          <cell r="C384">
            <v>42735</v>
          </cell>
          <cell r="D384">
            <v>1291768587267.1899</v>
          </cell>
          <cell r="E384">
            <v>74152259914.199997</v>
          </cell>
          <cell r="F384">
            <v>10305800000</v>
          </cell>
          <cell r="G384">
            <v>2971650000</v>
          </cell>
          <cell r="H384">
            <v>6931839724</v>
          </cell>
          <cell r="I384">
            <v>53942970190.199997</v>
          </cell>
          <cell r="J384">
            <v>925669147184.42004</v>
          </cell>
          <cell r="K384">
            <v>307414186184.41998</v>
          </cell>
          <cell r="L384">
            <v>415110121000</v>
          </cell>
          <cell r="M384">
            <v>203144840000</v>
          </cell>
          <cell r="N384">
            <v>291947180168.57001</v>
          </cell>
          <cell r="O384">
            <v>1500000000</v>
          </cell>
          <cell r="P384">
            <v>0</v>
          </cell>
          <cell r="Q384">
            <v>34398359168.57</v>
          </cell>
          <cell r="R384">
            <v>78111005000</v>
          </cell>
          <cell r="S384">
            <v>177937816000</v>
          </cell>
          <cell r="T384">
            <v>1334768587267.1899</v>
          </cell>
          <cell r="U384">
            <v>647401107170.18994</v>
          </cell>
          <cell r="V384">
            <v>408452683773.04999</v>
          </cell>
          <cell r="W384">
            <v>0</v>
          </cell>
          <cell r="X384">
            <v>8507007200</v>
          </cell>
          <cell r="Y384">
            <v>18911620000</v>
          </cell>
          <cell r="Z384">
            <v>1750000000</v>
          </cell>
          <cell r="AA384">
            <v>0</v>
          </cell>
          <cell r="AB384">
            <v>208779796197.14001</v>
          </cell>
          <cell r="AC384">
            <v>1000000000</v>
          </cell>
          <cell r="AD384">
            <v>687367480097</v>
          </cell>
          <cell r="AE384">
            <v>142074580550</v>
          </cell>
          <cell r="AF384">
            <v>247571187291</v>
          </cell>
          <cell r="AG384">
            <v>297721712256</v>
          </cell>
          <cell r="AH384">
            <v>45000000000</v>
          </cell>
          <cell r="AI384">
            <v>45000000000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2000000000</v>
          </cell>
          <cell r="AP384">
            <v>0</v>
          </cell>
          <cell r="AQ384">
            <v>2000000000</v>
          </cell>
          <cell r="AR384">
            <v>0</v>
          </cell>
          <cell r="AS384">
            <v>0</v>
          </cell>
        </row>
        <row r="385">
          <cell r="A385" t="str">
            <v>Kab. Tana Tidung</v>
          </cell>
          <cell r="B385" t="str">
            <v>-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</row>
        <row r="386">
          <cell r="A386" t="str">
            <v>Kota Tarakan</v>
          </cell>
          <cell r="B386" t="str">
            <v>-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</row>
        <row r="387">
          <cell r="A387" t="str">
            <v>Total Se-Prov. Sulawesi Barat</v>
          </cell>
          <cell r="B387" t="str">
            <v>-</v>
          </cell>
          <cell r="C387">
            <v>2</v>
          </cell>
          <cell r="D387">
            <v>3569517340232.5</v>
          </cell>
          <cell r="E387">
            <v>363866833578.5</v>
          </cell>
          <cell r="F387">
            <v>265551374191.5</v>
          </cell>
          <cell r="G387">
            <v>36640071401</v>
          </cell>
          <cell r="H387">
            <v>11288790775</v>
          </cell>
          <cell r="I387">
            <v>50386597211</v>
          </cell>
          <cell r="J387">
            <v>2798931640000</v>
          </cell>
          <cell r="K387">
            <v>59579742000</v>
          </cell>
          <cell r="L387">
            <v>1985611818000</v>
          </cell>
          <cell r="M387">
            <v>753740080000</v>
          </cell>
          <cell r="N387">
            <v>406718866654</v>
          </cell>
          <cell r="O387">
            <v>1883148000</v>
          </cell>
          <cell r="P387">
            <v>0</v>
          </cell>
          <cell r="Q387">
            <v>22754528408</v>
          </cell>
          <cell r="R387">
            <v>202571253000</v>
          </cell>
          <cell r="S387">
            <v>179509937246</v>
          </cell>
          <cell r="T387">
            <v>3803532854593.46</v>
          </cell>
          <cell r="U387">
            <v>1814484281489.46</v>
          </cell>
          <cell r="V387">
            <v>950183899458.25</v>
          </cell>
          <cell r="W387">
            <v>8956208067.8600006</v>
          </cell>
          <cell r="X387">
            <v>0</v>
          </cell>
          <cell r="Y387">
            <v>381279356128</v>
          </cell>
          <cell r="Z387">
            <v>47348653700</v>
          </cell>
          <cell r="AA387">
            <v>127618236335.35001</v>
          </cell>
          <cell r="AB387">
            <v>294597927800</v>
          </cell>
          <cell r="AC387">
            <v>4500000000</v>
          </cell>
          <cell r="AD387">
            <v>1989048573104</v>
          </cell>
          <cell r="AE387">
            <v>18826803799</v>
          </cell>
          <cell r="AF387">
            <v>854521295305</v>
          </cell>
          <cell r="AG387">
            <v>1115700474000</v>
          </cell>
          <cell r="AH387">
            <v>243091338031.95999</v>
          </cell>
          <cell r="AI387">
            <v>114804008399</v>
          </cell>
          <cell r="AJ387">
            <v>0</v>
          </cell>
          <cell r="AK387">
            <v>0</v>
          </cell>
          <cell r="AL387">
            <v>128287329632.96001</v>
          </cell>
          <cell r="AM387">
            <v>0</v>
          </cell>
          <cell r="AN387">
            <v>0</v>
          </cell>
          <cell r="AO387">
            <v>9075823671</v>
          </cell>
          <cell r="AP387">
            <v>0</v>
          </cell>
          <cell r="AQ387">
            <v>9000000000</v>
          </cell>
          <cell r="AR387">
            <v>75823671</v>
          </cell>
          <cell r="AS387">
            <v>0</v>
          </cell>
        </row>
        <row r="388">
          <cell r="A388" t="str">
            <v>Prov. Sulawesi Barat</v>
          </cell>
          <cell r="B388" t="str">
            <v>08 Tahun 2016</v>
          </cell>
          <cell r="C388">
            <v>42734</v>
          </cell>
          <cell r="D388">
            <v>1813836670296.5</v>
          </cell>
          <cell r="E388">
            <v>299021359050.5</v>
          </cell>
          <cell r="F388">
            <v>252443859050.5</v>
          </cell>
          <cell r="G388">
            <v>20790000000</v>
          </cell>
          <cell r="H388">
            <v>4500000000</v>
          </cell>
          <cell r="I388">
            <v>21287500000</v>
          </cell>
          <cell r="J388">
            <v>1456502579000</v>
          </cell>
          <cell r="K388">
            <v>25657109000</v>
          </cell>
          <cell r="L388">
            <v>977903640000</v>
          </cell>
          <cell r="M388">
            <v>452941830000</v>
          </cell>
          <cell r="N388">
            <v>58312732246</v>
          </cell>
          <cell r="O388">
            <v>0</v>
          </cell>
          <cell r="P388">
            <v>0</v>
          </cell>
          <cell r="Q388">
            <v>0</v>
          </cell>
          <cell r="R388">
            <v>56199045000</v>
          </cell>
          <cell r="S388">
            <v>2113687246</v>
          </cell>
          <cell r="T388">
            <v>1981003710810.46</v>
          </cell>
          <cell r="U388">
            <v>960361644969.45996</v>
          </cell>
          <cell r="V388">
            <v>401241066638.25</v>
          </cell>
          <cell r="W388">
            <v>8956208067.8600006</v>
          </cell>
          <cell r="X388">
            <v>0</v>
          </cell>
          <cell r="Y388">
            <v>354099656128</v>
          </cell>
          <cell r="Z388">
            <v>19000000000</v>
          </cell>
          <cell r="AA388">
            <v>126665701335.35001</v>
          </cell>
          <cell r="AB388">
            <v>48399012800</v>
          </cell>
          <cell r="AC388">
            <v>2000000000</v>
          </cell>
          <cell r="AD388">
            <v>1020642065841</v>
          </cell>
          <cell r="AE388">
            <v>11600915000</v>
          </cell>
          <cell r="AF388">
            <v>468946802015</v>
          </cell>
          <cell r="AG388">
            <v>540094348826</v>
          </cell>
          <cell r="AH388">
            <v>175167040513.95999</v>
          </cell>
          <cell r="AI388">
            <v>46879710881</v>
          </cell>
          <cell r="AJ388">
            <v>0</v>
          </cell>
          <cell r="AK388">
            <v>0</v>
          </cell>
          <cell r="AL388">
            <v>128287329632.96001</v>
          </cell>
          <cell r="AM388">
            <v>0</v>
          </cell>
          <cell r="AN388">
            <v>0</v>
          </cell>
          <cell r="AO388">
            <v>8000000000</v>
          </cell>
          <cell r="AP388">
            <v>0</v>
          </cell>
          <cell r="AQ388">
            <v>8000000000</v>
          </cell>
          <cell r="AR388">
            <v>0</v>
          </cell>
          <cell r="AS388">
            <v>0</v>
          </cell>
        </row>
        <row r="389">
          <cell r="A389" t="str">
            <v>Total Kab/Kota Se-Prov. Sulawesi Barat</v>
          </cell>
          <cell r="B389" t="str">
            <v>-</v>
          </cell>
          <cell r="C389">
            <v>2</v>
          </cell>
          <cell r="D389">
            <v>1755680669936</v>
          </cell>
          <cell r="E389">
            <v>64845474528</v>
          </cell>
          <cell r="F389">
            <v>13107515141</v>
          </cell>
          <cell r="G389">
            <v>15850071401</v>
          </cell>
          <cell r="H389">
            <v>6788790775</v>
          </cell>
          <cell r="I389">
            <v>29099097211</v>
          </cell>
          <cell r="J389">
            <v>1342429061000</v>
          </cell>
          <cell r="K389">
            <v>33922633000</v>
          </cell>
          <cell r="L389">
            <v>1007708178000</v>
          </cell>
          <cell r="M389">
            <v>300798250000</v>
          </cell>
          <cell r="N389">
            <v>348406134408</v>
          </cell>
          <cell r="O389">
            <v>1883148000</v>
          </cell>
          <cell r="P389">
            <v>0</v>
          </cell>
          <cell r="Q389">
            <v>22754528408</v>
          </cell>
          <cell r="R389">
            <v>146372208000</v>
          </cell>
          <cell r="S389">
            <v>177396250000</v>
          </cell>
          <cell r="T389">
            <v>1822529143783</v>
          </cell>
          <cell r="U389">
            <v>854122636520</v>
          </cell>
          <cell r="V389">
            <v>548942832820</v>
          </cell>
          <cell r="W389">
            <v>0</v>
          </cell>
          <cell r="X389">
            <v>0</v>
          </cell>
          <cell r="Y389">
            <v>27179700000</v>
          </cell>
          <cell r="Z389">
            <v>28348653700</v>
          </cell>
          <cell r="AA389">
            <v>952535000</v>
          </cell>
          <cell r="AB389">
            <v>246198915000</v>
          </cell>
          <cell r="AC389">
            <v>2500000000</v>
          </cell>
          <cell r="AD389">
            <v>968406507263</v>
          </cell>
          <cell r="AE389">
            <v>7225888799</v>
          </cell>
          <cell r="AF389">
            <v>385574493290</v>
          </cell>
          <cell r="AG389">
            <v>575606125174</v>
          </cell>
          <cell r="AH389">
            <v>67924297518</v>
          </cell>
          <cell r="AI389">
            <v>67924297518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1075823671</v>
          </cell>
          <cell r="AP389">
            <v>0</v>
          </cell>
          <cell r="AQ389">
            <v>1000000000</v>
          </cell>
          <cell r="AR389">
            <v>75823671</v>
          </cell>
          <cell r="AS389">
            <v>0</v>
          </cell>
        </row>
        <row r="390">
          <cell r="A390" t="str">
            <v>Kab. Majene</v>
          </cell>
          <cell r="B390" t="str">
            <v>-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</row>
        <row r="391">
          <cell r="A391" t="str">
            <v>Kab. Mamasa</v>
          </cell>
          <cell r="B391" t="str">
            <v>41 Tahun 2016</v>
          </cell>
          <cell r="C391">
            <v>42733</v>
          </cell>
          <cell r="D391">
            <v>946126175112</v>
          </cell>
          <cell r="E391">
            <v>36245564112</v>
          </cell>
          <cell r="F391">
            <v>6462493625</v>
          </cell>
          <cell r="G391">
            <v>8869736473</v>
          </cell>
          <cell r="H391">
            <v>3247627497</v>
          </cell>
          <cell r="I391">
            <v>17665706517</v>
          </cell>
          <cell r="J391">
            <v>695903808000</v>
          </cell>
          <cell r="K391">
            <v>11483169000</v>
          </cell>
          <cell r="L391">
            <v>521661475000</v>
          </cell>
          <cell r="M391">
            <v>162759164000</v>
          </cell>
          <cell r="N391">
            <v>213976803000</v>
          </cell>
          <cell r="O391">
            <v>450000000</v>
          </cell>
          <cell r="P391">
            <v>0</v>
          </cell>
          <cell r="Q391">
            <v>8708500000</v>
          </cell>
          <cell r="R391">
            <v>75918128000</v>
          </cell>
          <cell r="S391">
            <v>128900175000</v>
          </cell>
          <cell r="T391">
            <v>997757786959</v>
          </cell>
          <cell r="U391">
            <v>540575677445</v>
          </cell>
          <cell r="V391">
            <v>311217352445</v>
          </cell>
          <cell r="W391">
            <v>0</v>
          </cell>
          <cell r="X391">
            <v>0</v>
          </cell>
          <cell r="Y391">
            <v>19995700000</v>
          </cell>
          <cell r="Z391">
            <v>24348050000</v>
          </cell>
          <cell r="AA391">
            <v>0</v>
          </cell>
          <cell r="AB391">
            <v>183014575000</v>
          </cell>
          <cell r="AC391">
            <v>2000000000</v>
          </cell>
          <cell r="AD391">
            <v>457182109514</v>
          </cell>
          <cell r="AE391">
            <v>7225888799</v>
          </cell>
          <cell r="AF391">
            <v>194754011237</v>
          </cell>
          <cell r="AG391">
            <v>255202209478</v>
          </cell>
          <cell r="AH391">
            <v>52631611847</v>
          </cell>
          <cell r="AI391">
            <v>52631611847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1000000000</v>
          </cell>
          <cell r="AP391">
            <v>0</v>
          </cell>
          <cell r="AQ391">
            <v>1000000000</v>
          </cell>
          <cell r="AR391">
            <v>0</v>
          </cell>
          <cell r="AS391">
            <v>0</v>
          </cell>
        </row>
        <row r="392">
          <cell r="A392" t="str">
            <v>Kab. Mamuju</v>
          </cell>
          <cell r="B392" t="str">
            <v>-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</row>
        <row r="393">
          <cell r="A393" t="str">
            <v>Kab. Mamuju Tengah</v>
          </cell>
          <cell r="B393" t="str">
            <v>-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</row>
        <row r="394">
          <cell r="A394" t="str">
            <v>Kab. Mamuju Utara</v>
          </cell>
          <cell r="B394" t="str">
            <v>42 Tahun 2016</v>
          </cell>
          <cell r="C394">
            <v>42734</v>
          </cell>
          <cell r="D394">
            <v>809554494824</v>
          </cell>
          <cell r="E394">
            <v>28599910416</v>
          </cell>
          <cell r="F394">
            <v>6645021516</v>
          </cell>
          <cell r="G394">
            <v>6980334928</v>
          </cell>
          <cell r="H394">
            <v>3541163278</v>
          </cell>
          <cell r="I394">
            <v>11433390694</v>
          </cell>
          <cell r="J394">
            <v>646525253000</v>
          </cell>
          <cell r="K394">
            <v>22439464000</v>
          </cell>
          <cell r="L394">
            <v>486046703000</v>
          </cell>
          <cell r="M394">
            <v>138039086000</v>
          </cell>
          <cell r="N394">
            <v>134429331408</v>
          </cell>
          <cell r="O394">
            <v>1433148000</v>
          </cell>
          <cell r="P394">
            <v>0</v>
          </cell>
          <cell r="Q394">
            <v>14046028408</v>
          </cell>
          <cell r="R394">
            <v>70454080000</v>
          </cell>
          <cell r="S394">
            <v>48496075000</v>
          </cell>
          <cell r="T394">
            <v>824771356824</v>
          </cell>
          <cell r="U394">
            <v>313546959075</v>
          </cell>
          <cell r="V394">
            <v>237725480375</v>
          </cell>
          <cell r="W394">
            <v>0</v>
          </cell>
          <cell r="X394">
            <v>0</v>
          </cell>
          <cell r="Y394">
            <v>7184000000</v>
          </cell>
          <cell r="Z394">
            <v>4000603700</v>
          </cell>
          <cell r="AA394">
            <v>952535000</v>
          </cell>
          <cell r="AB394">
            <v>63184340000</v>
          </cell>
          <cell r="AC394">
            <v>500000000</v>
          </cell>
          <cell r="AD394">
            <v>511224397749</v>
          </cell>
          <cell r="AE394">
            <v>0</v>
          </cell>
          <cell r="AF394">
            <v>190820482053</v>
          </cell>
          <cell r="AG394">
            <v>320403915696</v>
          </cell>
          <cell r="AH394">
            <v>15292685671</v>
          </cell>
          <cell r="AI394">
            <v>15292685671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75823671</v>
          </cell>
          <cell r="AP394">
            <v>0</v>
          </cell>
          <cell r="AQ394">
            <v>0</v>
          </cell>
          <cell r="AR394">
            <v>75823671</v>
          </cell>
          <cell r="AS394">
            <v>0</v>
          </cell>
        </row>
        <row r="395">
          <cell r="A395" t="str">
            <v>Kab. Polewali Mandar</v>
          </cell>
          <cell r="B395" t="str">
            <v>-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</row>
        <row r="396">
          <cell r="A396" t="str">
            <v>Total Se-Prov. Sulawesi Utara</v>
          </cell>
          <cell r="B396" t="str">
            <v>-</v>
          </cell>
          <cell r="C396">
            <v>2</v>
          </cell>
          <cell r="D396">
            <v>9826078021886.4492</v>
          </cell>
          <cell r="E396">
            <v>1457658341163.45</v>
          </cell>
          <cell r="F396">
            <v>1056583260218.45</v>
          </cell>
          <cell r="G396">
            <v>207000840538</v>
          </cell>
          <cell r="H396">
            <v>61457335057</v>
          </cell>
          <cell r="I396">
            <v>132616905350</v>
          </cell>
          <cell r="J396">
            <v>6933123106606</v>
          </cell>
          <cell r="K396">
            <v>234299878000</v>
          </cell>
          <cell r="L396">
            <v>5035503388606</v>
          </cell>
          <cell r="M396">
            <v>1663319840000</v>
          </cell>
          <cell r="N396">
            <v>1435296574117</v>
          </cell>
          <cell r="O396">
            <v>1070100000</v>
          </cell>
          <cell r="P396">
            <v>0</v>
          </cell>
          <cell r="Q396">
            <v>164728280117</v>
          </cell>
          <cell r="R396">
            <v>674856934000</v>
          </cell>
          <cell r="S396">
            <v>594641260000</v>
          </cell>
          <cell r="T396">
            <v>10065318939701.449</v>
          </cell>
          <cell r="U396">
            <v>5548587400349.0498</v>
          </cell>
          <cell r="V396">
            <v>3644076002539.5698</v>
          </cell>
          <cell r="W396">
            <v>0</v>
          </cell>
          <cell r="X396">
            <v>1300000000</v>
          </cell>
          <cell r="Y396">
            <v>626847070000</v>
          </cell>
          <cell r="Z396">
            <v>29579254032</v>
          </cell>
          <cell r="AA396">
            <v>376536815960.20001</v>
          </cell>
          <cell r="AB396">
            <v>851398257817.28003</v>
          </cell>
          <cell r="AC396">
            <v>18850000000</v>
          </cell>
          <cell r="AD396">
            <v>4516731539352.4004</v>
          </cell>
          <cell r="AE396">
            <v>197100548432</v>
          </cell>
          <cell r="AF396">
            <v>2114760707086.25</v>
          </cell>
          <cell r="AG396">
            <v>2204870283834.1499</v>
          </cell>
          <cell r="AH396">
            <v>294547374519</v>
          </cell>
          <cell r="AI396">
            <v>294047374519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500000000</v>
          </cell>
          <cell r="AO396">
            <v>55306456704</v>
          </cell>
          <cell r="AP396">
            <v>0</v>
          </cell>
          <cell r="AQ396">
            <v>50300000000</v>
          </cell>
          <cell r="AR396">
            <v>5006456704</v>
          </cell>
          <cell r="AS396">
            <v>0</v>
          </cell>
        </row>
        <row r="397">
          <cell r="A397" t="str">
            <v>Prov. Sulawesi Utara</v>
          </cell>
          <cell r="B397" t="str">
            <v>8 Tahun 2016</v>
          </cell>
          <cell r="C397">
            <v>42734</v>
          </cell>
          <cell r="D397">
            <v>3556372800000</v>
          </cell>
          <cell r="E397">
            <v>1076342496000</v>
          </cell>
          <cell r="F397">
            <v>908800896000</v>
          </cell>
          <cell r="G397">
            <v>73936400000</v>
          </cell>
          <cell r="H397">
            <v>55100000000</v>
          </cell>
          <cell r="I397">
            <v>38505200000</v>
          </cell>
          <cell r="J397">
            <v>2235750377000</v>
          </cell>
          <cell r="K397">
            <v>98293541000</v>
          </cell>
          <cell r="L397">
            <v>1340353014000</v>
          </cell>
          <cell r="M397">
            <v>797103822000</v>
          </cell>
          <cell r="N397">
            <v>244279927000</v>
          </cell>
          <cell r="O397">
            <v>0</v>
          </cell>
          <cell r="P397">
            <v>0</v>
          </cell>
          <cell r="Q397">
            <v>0</v>
          </cell>
          <cell r="R397">
            <v>244279927000</v>
          </cell>
          <cell r="S397">
            <v>0</v>
          </cell>
          <cell r="T397">
            <v>3572342500000</v>
          </cell>
          <cell r="U397">
            <v>2120843037274</v>
          </cell>
          <cell r="V397">
            <v>1175484173617</v>
          </cell>
          <cell r="W397">
            <v>0</v>
          </cell>
          <cell r="X397">
            <v>1300000000</v>
          </cell>
          <cell r="Y397">
            <v>522738500000</v>
          </cell>
          <cell r="Z397">
            <v>500000000</v>
          </cell>
          <cell r="AA397">
            <v>363720363657</v>
          </cell>
          <cell r="AB397">
            <v>52600000000</v>
          </cell>
          <cell r="AC397">
            <v>4500000000</v>
          </cell>
          <cell r="AD397">
            <v>1451499462726</v>
          </cell>
          <cell r="AE397">
            <v>28732880000</v>
          </cell>
          <cell r="AF397">
            <v>725701873306</v>
          </cell>
          <cell r="AG397">
            <v>697064709420</v>
          </cell>
          <cell r="AH397">
            <v>45969700000</v>
          </cell>
          <cell r="AI397">
            <v>45969700000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30000000000</v>
          </cell>
          <cell r="AP397">
            <v>0</v>
          </cell>
          <cell r="AQ397">
            <v>30000000000</v>
          </cell>
          <cell r="AR397">
            <v>0</v>
          </cell>
          <cell r="AS397">
            <v>0</v>
          </cell>
        </row>
        <row r="398">
          <cell r="A398" t="str">
            <v>Total Kab/Kota Se-Prov. Sulawesi Utara</v>
          </cell>
          <cell r="B398" t="str">
            <v>-</v>
          </cell>
          <cell r="C398">
            <v>2</v>
          </cell>
          <cell r="D398">
            <v>6269705221886.4502</v>
          </cell>
          <cell r="E398">
            <v>381315845163.45001</v>
          </cell>
          <cell r="F398">
            <v>147782364218.45001</v>
          </cell>
          <cell r="G398">
            <v>133064440538</v>
          </cell>
          <cell r="H398">
            <v>6357335057</v>
          </cell>
          <cell r="I398">
            <v>94111705350</v>
          </cell>
          <cell r="J398">
            <v>4697372729606</v>
          </cell>
          <cell r="K398">
            <v>136006337000</v>
          </cell>
          <cell r="L398">
            <v>3695150374606</v>
          </cell>
          <cell r="M398">
            <v>866216018000</v>
          </cell>
          <cell r="N398">
            <v>1191016647117</v>
          </cell>
          <cell r="O398">
            <v>1070100000</v>
          </cell>
          <cell r="P398">
            <v>0</v>
          </cell>
          <cell r="Q398">
            <v>164728280117</v>
          </cell>
          <cell r="R398">
            <v>430577007000</v>
          </cell>
          <cell r="S398">
            <v>594641260000</v>
          </cell>
          <cell r="T398">
            <v>6492976439701.4502</v>
          </cell>
          <cell r="U398">
            <v>3427744363075.0498</v>
          </cell>
          <cell r="V398">
            <v>2468591828922.5698</v>
          </cell>
          <cell r="W398">
            <v>0</v>
          </cell>
          <cell r="X398">
            <v>0</v>
          </cell>
          <cell r="Y398">
            <v>104108570000</v>
          </cell>
          <cell r="Z398">
            <v>29079254032</v>
          </cell>
          <cell r="AA398">
            <v>12816452303.200001</v>
          </cell>
          <cell r="AB398">
            <v>798798257817.28003</v>
          </cell>
          <cell r="AC398">
            <v>14350000000</v>
          </cell>
          <cell r="AD398">
            <v>3065232076626.3999</v>
          </cell>
          <cell r="AE398">
            <v>168367668432</v>
          </cell>
          <cell r="AF398">
            <v>1389058833780.25</v>
          </cell>
          <cell r="AG398">
            <v>1507805574414.1499</v>
          </cell>
          <cell r="AH398">
            <v>248577674519</v>
          </cell>
          <cell r="AI398">
            <v>248077674519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500000000</v>
          </cell>
          <cell r="AO398">
            <v>25306456704</v>
          </cell>
          <cell r="AP398">
            <v>0</v>
          </cell>
          <cell r="AQ398">
            <v>20300000000</v>
          </cell>
          <cell r="AR398">
            <v>5006456704</v>
          </cell>
          <cell r="AS398">
            <v>0</v>
          </cell>
        </row>
        <row r="399">
          <cell r="A399" t="str">
            <v>Kab. Bolaang Mongondow</v>
          </cell>
          <cell r="B399" t="str">
            <v>-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</row>
        <row r="400">
          <cell r="A400" t="str">
            <v>Kab. Bolaang Mongondow Selatan</v>
          </cell>
          <cell r="B400" t="str">
            <v>-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</row>
        <row r="401">
          <cell r="A401" t="str">
            <v>Kab. Bolaang Mongondow Timur</v>
          </cell>
          <cell r="B401" t="str">
            <v>61 Tahun 2016</v>
          </cell>
          <cell r="C401">
            <v>42734</v>
          </cell>
          <cell r="D401">
            <v>530465587873.45001</v>
          </cell>
          <cell r="E401">
            <v>15675024873.450001</v>
          </cell>
          <cell r="F401">
            <v>4967256241.4499998</v>
          </cell>
          <cell r="G401">
            <v>1031254500</v>
          </cell>
          <cell r="H401">
            <v>0</v>
          </cell>
          <cell r="I401">
            <v>9676514132</v>
          </cell>
          <cell r="J401">
            <v>417313536000</v>
          </cell>
          <cell r="K401">
            <v>13896760000</v>
          </cell>
          <cell r="L401">
            <v>340337752000</v>
          </cell>
          <cell r="M401">
            <v>63079024000</v>
          </cell>
          <cell r="N401">
            <v>97477027000</v>
          </cell>
          <cell r="O401">
            <v>36900000</v>
          </cell>
          <cell r="P401">
            <v>0</v>
          </cell>
          <cell r="Q401">
            <v>10647500000</v>
          </cell>
          <cell r="R401">
            <v>23370126000</v>
          </cell>
          <cell r="S401">
            <v>63422501000</v>
          </cell>
          <cell r="T401">
            <v>541483908648.45001</v>
          </cell>
          <cell r="U401">
            <v>286356007277.45001</v>
          </cell>
          <cell r="V401">
            <v>179008599534.35001</v>
          </cell>
          <cell r="W401">
            <v>0</v>
          </cell>
          <cell r="X401">
            <v>0</v>
          </cell>
          <cell r="Y401">
            <v>2736000000</v>
          </cell>
          <cell r="Z401">
            <v>800000000</v>
          </cell>
          <cell r="AA401">
            <v>521443578.10000002</v>
          </cell>
          <cell r="AB401">
            <v>100289964165</v>
          </cell>
          <cell r="AC401">
            <v>3000000000</v>
          </cell>
          <cell r="AD401">
            <v>255127901371</v>
          </cell>
          <cell r="AE401">
            <v>3847050000</v>
          </cell>
          <cell r="AF401">
            <v>119304232849</v>
          </cell>
          <cell r="AG401">
            <v>131976618522</v>
          </cell>
          <cell r="AH401">
            <v>11018320775</v>
          </cell>
          <cell r="AI401">
            <v>11018320775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</row>
        <row r="402">
          <cell r="A402" t="str">
            <v>Kab. Bolaang Mongondow utara</v>
          </cell>
          <cell r="B402" t="str">
            <v>-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</row>
        <row r="403">
          <cell r="A403" t="str">
            <v>Kab. Kep. Talaud</v>
          </cell>
          <cell r="B403" t="str">
            <v>61 Tahun 2016</v>
          </cell>
          <cell r="C403">
            <v>42731</v>
          </cell>
          <cell r="D403">
            <v>864801673368</v>
          </cell>
          <cell r="E403">
            <v>43884892930</v>
          </cell>
          <cell r="F403">
            <v>16314490308</v>
          </cell>
          <cell r="G403">
            <v>17251288200</v>
          </cell>
          <cell r="H403">
            <v>33289899</v>
          </cell>
          <cell r="I403">
            <v>10285824523</v>
          </cell>
          <cell r="J403">
            <v>699824565000</v>
          </cell>
          <cell r="K403">
            <v>12525033000</v>
          </cell>
          <cell r="L403">
            <v>493542802000</v>
          </cell>
          <cell r="M403">
            <v>193756730000</v>
          </cell>
          <cell r="N403">
            <v>121092215438</v>
          </cell>
          <cell r="O403">
            <v>0</v>
          </cell>
          <cell r="P403">
            <v>0</v>
          </cell>
          <cell r="Q403">
            <v>12539014438</v>
          </cell>
          <cell r="R403">
            <v>0</v>
          </cell>
          <cell r="S403">
            <v>108553201000</v>
          </cell>
          <cell r="T403">
            <v>949265007428</v>
          </cell>
          <cell r="U403">
            <v>463149591182</v>
          </cell>
          <cell r="V403">
            <v>296119321330.71997</v>
          </cell>
          <cell r="W403">
            <v>0</v>
          </cell>
          <cell r="X403">
            <v>0</v>
          </cell>
          <cell r="Y403">
            <v>17333800000</v>
          </cell>
          <cell r="Z403">
            <v>6075000000</v>
          </cell>
          <cell r="AA403">
            <v>1116744800</v>
          </cell>
          <cell r="AB403">
            <v>141504725051.28</v>
          </cell>
          <cell r="AC403">
            <v>1000000000</v>
          </cell>
          <cell r="AD403">
            <v>486115416246</v>
          </cell>
          <cell r="AE403">
            <v>10876389150</v>
          </cell>
          <cell r="AF403">
            <v>197667287184</v>
          </cell>
          <cell r="AG403">
            <v>277571739912</v>
          </cell>
          <cell r="AH403">
            <v>89169790764</v>
          </cell>
          <cell r="AI403">
            <v>89169790764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4706456704</v>
          </cell>
          <cell r="AP403">
            <v>0</v>
          </cell>
          <cell r="AQ403">
            <v>0</v>
          </cell>
          <cell r="AR403">
            <v>4706456704</v>
          </cell>
          <cell r="AS403">
            <v>0</v>
          </cell>
        </row>
        <row r="404">
          <cell r="A404" t="str">
            <v>Kab. Minahasa</v>
          </cell>
          <cell r="B404" t="str">
            <v>75 Tahun 2016</v>
          </cell>
          <cell r="C404">
            <v>42733</v>
          </cell>
          <cell r="D404">
            <v>1195337150000</v>
          </cell>
          <cell r="E404">
            <v>74837474000</v>
          </cell>
          <cell r="F404">
            <v>24574900000</v>
          </cell>
          <cell r="G404">
            <v>25395982000</v>
          </cell>
          <cell r="H404">
            <v>2000000000</v>
          </cell>
          <cell r="I404">
            <v>22866592000</v>
          </cell>
          <cell r="J404">
            <v>790176560000</v>
          </cell>
          <cell r="K404">
            <v>18632168000</v>
          </cell>
          <cell r="L404">
            <v>668382482000</v>
          </cell>
          <cell r="M404">
            <v>103161910000</v>
          </cell>
          <cell r="N404">
            <v>330323116000</v>
          </cell>
          <cell r="O404">
            <v>863200000</v>
          </cell>
          <cell r="P404">
            <v>0</v>
          </cell>
          <cell r="Q404">
            <v>25115662000</v>
          </cell>
          <cell r="R404">
            <v>132702738000</v>
          </cell>
          <cell r="S404">
            <v>171641516000</v>
          </cell>
          <cell r="T404">
            <v>1210263593700</v>
          </cell>
          <cell r="U404">
            <v>815518857295</v>
          </cell>
          <cell r="V404">
            <v>540710594955</v>
          </cell>
          <cell r="W404">
            <v>0</v>
          </cell>
          <cell r="X404">
            <v>0</v>
          </cell>
          <cell r="Y404">
            <v>25161200000</v>
          </cell>
          <cell r="Z404">
            <v>1000000000</v>
          </cell>
          <cell r="AA404">
            <v>4997088200</v>
          </cell>
          <cell r="AB404">
            <v>242149974140</v>
          </cell>
          <cell r="AC404">
            <v>1500000000</v>
          </cell>
          <cell r="AD404">
            <v>394744736405</v>
          </cell>
          <cell r="AE404">
            <v>8693455000</v>
          </cell>
          <cell r="AF404">
            <v>231167135205</v>
          </cell>
          <cell r="AG404">
            <v>154884146200</v>
          </cell>
          <cell r="AH404">
            <v>18926443700</v>
          </cell>
          <cell r="AI404">
            <v>18926443700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4000000000</v>
          </cell>
          <cell r="AP404">
            <v>0</v>
          </cell>
          <cell r="AQ404">
            <v>4000000000</v>
          </cell>
          <cell r="AR404">
            <v>0</v>
          </cell>
          <cell r="AS404">
            <v>0</v>
          </cell>
        </row>
        <row r="405">
          <cell r="A405" t="str">
            <v>Kab. Minahasa Selatan</v>
          </cell>
          <cell r="B405" t="str">
            <v>-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</row>
        <row r="406">
          <cell r="A406" t="str">
            <v>Kab. Minahasa Tenggara</v>
          </cell>
          <cell r="B406" t="str">
            <v>72 Tahun 2016</v>
          </cell>
          <cell r="C406">
            <v>42733</v>
          </cell>
          <cell r="D406">
            <v>712754013963</v>
          </cell>
          <cell r="E406">
            <v>14942230000</v>
          </cell>
          <cell r="F406">
            <v>3521500000</v>
          </cell>
          <cell r="G406">
            <v>620730000</v>
          </cell>
          <cell r="H406">
            <v>0</v>
          </cell>
          <cell r="I406">
            <v>10800000000</v>
          </cell>
          <cell r="J406">
            <v>525980851000</v>
          </cell>
          <cell r="K406">
            <v>12724230000</v>
          </cell>
          <cell r="L406">
            <v>413040720000</v>
          </cell>
          <cell r="M406">
            <v>100215901000</v>
          </cell>
          <cell r="N406">
            <v>171830932963</v>
          </cell>
          <cell r="O406">
            <v>0</v>
          </cell>
          <cell r="P406">
            <v>0</v>
          </cell>
          <cell r="Q406">
            <v>14397603963</v>
          </cell>
          <cell r="R406">
            <v>44155175000</v>
          </cell>
          <cell r="S406">
            <v>113278154000</v>
          </cell>
          <cell r="T406">
            <v>728288236963</v>
          </cell>
          <cell r="U406">
            <v>424530186885.70001</v>
          </cell>
          <cell r="V406">
            <v>266912609885.70001</v>
          </cell>
          <cell r="W406">
            <v>0</v>
          </cell>
          <cell r="X406">
            <v>0</v>
          </cell>
          <cell r="Y406">
            <v>14610000000</v>
          </cell>
          <cell r="Z406">
            <v>6300000000</v>
          </cell>
          <cell r="AA406">
            <v>414223000</v>
          </cell>
          <cell r="AB406">
            <v>135943354000</v>
          </cell>
          <cell r="AC406">
            <v>350000000</v>
          </cell>
          <cell r="AD406">
            <v>303758050077.29999</v>
          </cell>
          <cell r="AE406">
            <v>21410460000</v>
          </cell>
          <cell r="AF406">
            <v>116964843091.3</v>
          </cell>
          <cell r="AG406">
            <v>165382746986</v>
          </cell>
          <cell r="AH406">
            <v>17534223000</v>
          </cell>
          <cell r="AI406">
            <v>17534223000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2000000000</v>
          </cell>
          <cell r="AP406">
            <v>0</v>
          </cell>
          <cell r="AQ406">
            <v>2000000000</v>
          </cell>
          <cell r="AR406">
            <v>0</v>
          </cell>
          <cell r="AS406">
            <v>0</v>
          </cell>
        </row>
        <row r="407">
          <cell r="A407" t="str">
            <v>Kab. Minahasa Utara</v>
          </cell>
          <cell r="B407" t="str">
            <v>104 Tahun 2016</v>
          </cell>
          <cell r="C407">
            <v>42734</v>
          </cell>
          <cell r="D407">
            <v>867163207251</v>
          </cell>
          <cell r="E407">
            <v>53719527251</v>
          </cell>
          <cell r="F407">
            <v>30089527251</v>
          </cell>
          <cell r="G407">
            <v>14580000000</v>
          </cell>
          <cell r="H407">
            <v>500000000</v>
          </cell>
          <cell r="I407">
            <v>8550000000</v>
          </cell>
          <cell r="J407">
            <v>626005724000</v>
          </cell>
          <cell r="K407">
            <v>26555909000</v>
          </cell>
          <cell r="L407">
            <v>495055343000</v>
          </cell>
          <cell r="M407">
            <v>104394472000</v>
          </cell>
          <cell r="N407">
            <v>187437956000</v>
          </cell>
          <cell r="O407">
            <v>0</v>
          </cell>
          <cell r="P407">
            <v>0</v>
          </cell>
          <cell r="Q407">
            <v>28000000000</v>
          </cell>
          <cell r="R407">
            <v>61863550000</v>
          </cell>
          <cell r="S407">
            <v>97574406000</v>
          </cell>
          <cell r="T407">
            <v>876913207251</v>
          </cell>
          <cell r="U407">
            <v>506943501166.90002</v>
          </cell>
          <cell r="V407">
            <v>342123447241.79999</v>
          </cell>
          <cell r="W407">
            <v>0</v>
          </cell>
          <cell r="X407">
            <v>0</v>
          </cell>
          <cell r="Y407">
            <v>4417570000</v>
          </cell>
          <cell r="Z407">
            <v>3575454032</v>
          </cell>
          <cell r="AA407">
            <v>4466952725.1000004</v>
          </cell>
          <cell r="AB407">
            <v>151360077168</v>
          </cell>
          <cell r="AC407">
            <v>1000000000</v>
          </cell>
          <cell r="AD407">
            <v>369969706084.09998</v>
          </cell>
          <cell r="AE407">
            <v>19215577189</v>
          </cell>
          <cell r="AF407">
            <v>188498946276.95001</v>
          </cell>
          <cell r="AG407">
            <v>162255182618.14999</v>
          </cell>
          <cell r="AH407">
            <v>10300000000</v>
          </cell>
          <cell r="AI407">
            <v>10300000000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550000000</v>
          </cell>
          <cell r="AP407">
            <v>0</v>
          </cell>
          <cell r="AQ407">
            <v>550000000</v>
          </cell>
          <cell r="AR407">
            <v>0</v>
          </cell>
          <cell r="AS407">
            <v>0</v>
          </cell>
        </row>
        <row r="408">
          <cell r="A408" t="str">
            <v>Kab. Siau Tagulandang Biaro</v>
          </cell>
          <cell r="B408" t="str">
            <v>-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</row>
        <row r="409">
          <cell r="A409" t="str">
            <v>Kab. Kep. Sangihe</v>
          </cell>
          <cell r="B409" t="str">
            <v>-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</row>
        <row r="410">
          <cell r="A410" t="str">
            <v>Kota Bitung</v>
          </cell>
          <cell r="B410" t="str">
            <v>26 Tahun 2016</v>
          </cell>
          <cell r="C410">
            <v>42734</v>
          </cell>
          <cell r="D410">
            <v>814624442663</v>
          </cell>
          <cell r="E410">
            <v>103051320213</v>
          </cell>
          <cell r="F410">
            <v>35000000000</v>
          </cell>
          <cell r="G410">
            <v>49500000000</v>
          </cell>
          <cell r="H410">
            <v>1783045158</v>
          </cell>
          <cell r="I410">
            <v>16768275055</v>
          </cell>
          <cell r="J410">
            <v>627479948606</v>
          </cell>
          <cell r="K410">
            <v>18830174000</v>
          </cell>
          <cell r="L410">
            <v>500353550606</v>
          </cell>
          <cell r="M410">
            <v>108296224000</v>
          </cell>
          <cell r="N410">
            <v>84093173844</v>
          </cell>
          <cell r="O410">
            <v>0</v>
          </cell>
          <cell r="P410">
            <v>0</v>
          </cell>
          <cell r="Q410">
            <v>37104269844</v>
          </cell>
          <cell r="R410">
            <v>46988904000</v>
          </cell>
          <cell r="S410">
            <v>0</v>
          </cell>
          <cell r="T410">
            <v>822374442663</v>
          </cell>
          <cell r="U410">
            <v>357973145110</v>
          </cell>
          <cell r="V410">
            <v>339056170211</v>
          </cell>
          <cell r="W410">
            <v>0</v>
          </cell>
          <cell r="X410">
            <v>0</v>
          </cell>
          <cell r="Y410">
            <v>9497800000</v>
          </cell>
          <cell r="Z410">
            <v>2500000000</v>
          </cell>
          <cell r="AA410">
            <v>0</v>
          </cell>
          <cell r="AB410">
            <v>1719174899</v>
          </cell>
          <cell r="AC410">
            <v>5200000000</v>
          </cell>
          <cell r="AD410">
            <v>464401297553</v>
          </cell>
          <cell r="AE410">
            <v>24051428103</v>
          </cell>
          <cell r="AF410">
            <v>226488555128</v>
          </cell>
          <cell r="AG410">
            <v>213861314322</v>
          </cell>
          <cell r="AH410">
            <v>15500000000</v>
          </cell>
          <cell r="AI410">
            <v>15000000000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500000000</v>
          </cell>
          <cell r="AO410">
            <v>7750000000</v>
          </cell>
          <cell r="AP410">
            <v>0</v>
          </cell>
          <cell r="AQ410">
            <v>7750000000</v>
          </cell>
          <cell r="AR410">
            <v>0</v>
          </cell>
          <cell r="AS410">
            <v>0</v>
          </cell>
        </row>
        <row r="411">
          <cell r="A411" t="str">
            <v>Kota Kotamobagu</v>
          </cell>
          <cell r="B411" t="str">
            <v>61 Tahun 2016</v>
          </cell>
          <cell r="C411">
            <v>42855</v>
          </cell>
          <cell r="D411">
            <v>671739204503</v>
          </cell>
          <cell r="E411">
            <v>43679243896</v>
          </cell>
          <cell r="F411">
            <v>17304613418</v>
          </cell>
          <cell r="G411">
            <v>18428110838</v>
          </cell>
          <cell r="H411">
            <v>315000000</v>
          </cell>
          <cell r="I411">
            <v>7631519640</v>
          </cell>
          <cell r="J411">
            <v>490509771000</v>
          </cell>
          <cell r="K411">
            <v>13983320000</v>
          </cell>
          <cell r="L411">
            <v>382638269000</v>
          </cell>
          <cell r="M411">
            <v>93888182000</v>
          </cell>
          <cell r="N411">
            <v>137550189607</v>
          </cell>
          <cell r="O411">
            <v>0</v>
          </cell>
          <cell r="P411">
            <v>0</v>
          </cell>
          <cell r="Q411">
            <v>19104914607</v>
          </cell>
          <cell r="R411">
            <v>78273793000</v>
          </cell>
          <cell r="S411">
            <v>40171482000</v>
          </cell>
          <cell r="T411">
            <v>696967204005</v>
          </cell>
          <cell r="U411">
            <v>282151251168</v>
          </cell>
          <cell r="V411">
            <v>225579067568</v>
          </cell>
          <cell r="W411">
            <v>0</v>
          </cell>
          <cell r="X411">
            <v>0</v>
          </cell>
          <cell r="Y411">
            <v>22571200000</v>
          </cell>
          <cell r="Z411">
            <v>7928800000</v>
          </cell>
          <cell r="AA411">
            <v>1300000000</v>
          </cell>
          <cell r="AB411">
            <v>24272183600</v>
          </cell>
          <cell r="AC411">
            <v>500000000</v>
          </cell>
          <cell r="AD411">
            <v>414815952837</v>
          </cell>
          <cell r="AE411">
            <v>34138030990</v>
          </cell>
          <cell r="AF411">
            <v>178112811027</v>
          </cell>
          <cell r="AG411">
            <v>202565110820</v>
          </cell>
          <cell r="AH411">
            <v>25227999502</v>
          </cell>
          <cell r="AI411">
            <v>25227999502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</row>
        <row r="412">
          <cell r="A412" t="str">
            <v>Kota Manado</v>
          </cell>
          <cell r="B412" t="str">
            <v>-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</row>
        <row r="413">
          <cell r="A413" t="str">
            <v>Kota Tomohon</v>
          </cell>
          <cell r="B413" t="str">
            <v>53 TAHUN 2016</v>
          </cell>
          <cell r="C413">
            <v>42735</v>
          </cell>
          <cell r="D413">
            <v>612819942265</v>
          </cell>
          <cell r="E413">
            <v>31526132000</v>
          </cell>
          <cell r="F413">
            <v>16010077000</v>
          </cell>
          <cell r="G413">
            <v>6257075000</v>
          </cell>
          <cell r="H413">
            <v>1726000000</v>
          </cell>
          <cell r="I413">
            <v>7532980000</v>
          </cell>
          <cell r="J413">
            <v>520081774000</v>
          </cell>
          <cell r="K413">
            <v>18858743000</v>
          </cell>
          <cell r="L413">
            <v>401799456000</v>
          </cell>
          <cell r="M413">
            <v>99423575000</v>
          </cell>
          <cell r="N413">
            <v>61212036265</v>
          </cell>
          <cell r="O413">
            <v>170000000</v>
          </cell>
          <cell r="P413">
            <v>0</v>
          </cell>
          <cell r="Q413">
            <v>17819315265</v>
          </cell>
          <cell r="R413">
            <v>43222721000</v>
          </cell>
          <cell r="S413">
            <v>0</v>
          </cell>
          <cell r="T413">
            <v>667420839043</v>
          </cell>
          <cell r="U413">
            <v>291121822990</v>
          </cell>
          <cell r="V413">
            <v>279082018196</v>
          </cell>
          <cell r="W413">
            <v>0</v>
          </cell>
          <cell r="X413">
            <v>0</v>
          </cell>
          <cell r="Y413">
            <v>7781000000</v>
          </cell>
          <cell r="Z413">
            <v>900000000</v>
          </cell>
          <cell r="AA413">
            <v>0</v>
          </cell>
          <cell r="AB413">
            <v>1558804794</v>
          </cell>
          <cell r="AC413">
            <v>1800000000</v>
          </cell>
          <cell r="AD413">
            <v>376299016053</v>
          </cell>
          <cell r="AE413">
            <v>46135278000</v>
          </cell>
          <cell r="AF413">
            <v>130855023019</v>
          </cell>
          <cell r="AG413">
            <v>199308715034</v>
          </cell>
          <cell r="AH413">
            <v>60900896778</v>
          </cell>
          <cell r="AI413">
            <v>60900896778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6300000000</v>
          </cell>
          <cell r="AP413">
            <v>0</v>
          </cell>
          <cell r="AQ413">
            <v>6000000000</v>
          </cell>
          <cell r="AR413">
            <v>300000000</v>
          </cell>
          <cell r="AS413">
            <v>0</v>
          </cell>
        </row>
        <row r="414">
          <cell r="A414" t="str">
            <v>Total Se-Prov. Gorontalo</v>
          </cell>
          <cell r="B414" t="str">
            <v>-</v>
          </cell>
          <cell r="C414">
            <v>2</v>
          </cell>
          <cell r="D414">
            <v>2790076577333</v>
          </cell>
          <cell r="E414">
            <v>563279476743</v>
          </cell>
          <cell r="F414">
            <v>382348685000</v>
          </cell>
          <cell r="G414">
            <v>26823275893</v>
          </cell>
          <cell r="H414">
            <v>8000000000</v>
          </cell>
          <cell r="I414">
            <v>146107515850</v>
          </cell>
          <cell r="J414">
            <v>2043361383014</v>
          </cell>
          <cell r="K414">
            <v>52344933000</v>
          </cell>
          <cell r="L414">
            <v>1537553857014</v>
          </cell>
          <cell r="M414">
            <v>453462593000</v>
          </cell>
          <cell r="N414">
            <v>183435717576</v>
          </cell>
          <cell r="O414">
            <v>500000000</v>
          </cell>
          <cell r="P414">
            <v>0</v>
          </cell>
          <cell r="Q414">
            <v>40000000000</v>
          </cell>
          <cell r="R414">
            <v>141774930000</v>
          </cell>
          <cell r="S414">
            <v>1160787576</v>
          </cell>
          <cell r="T414">
            <v>2808666201977</v>
          </cell>
          <cell r="U414">
            <v>1487841316018.8701</v>
          </cell>
          <cell r="V414">
            <v>1011102043173.0699</v>
          </cell>
          <cell r="W414">
            <v>2000000000</v>
          </cell>
          <cell r="X414">
            <v>0</v>
          </cell>
          <cell r="Y414">
            <v>305608032500</v>
          </cell>
          <cell r="Z414">
            <v>2103000000</v>
          </cell>
          <cell r="AA414">
            <v>148635022694.79999</v>
          </cell>
          <cell r="AB414">
            <v>12393217651</v>
          </cell>
          <cell r="AC414">
            <v>6000000000</v>
          </cell>
          <cell r="AD414">
            <v>1320824885958.1299</v>
          </cell>
          <cell r="AE414">
            <v>100299932015</v>
          </cell>
          <cell r="AF414">
            <v>784297826747.13</v>
          </cell>
          <cell r="AG414">
            <v>436227127196</v>
          </cell>
          <cell r="AH414">
            <v>38218024644</v>
          </cell>
          <cell r="AI414">
            <v>38218024644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19628400000</v>
          </cell>
          <cell r="AP414">
            <v>0</v>
          </cell>
          <cell r="AQ414">
            <v>8576400000</v>
          </cell>
          <cell r="AR414">
            <v>11052000000</v>
          </cell>
          <cell r="AS414">
            <v>0</v>
          </cell>
        </row>
        <row r="415">
          <cell r="A415" t="str">
            <v>Prov. Gorontalo</v>
          </cell>
          <cell r="B415" t="str">
            <v>13 Tahun 2016</v>
          </cell>
          <cell r="C415">
            <v>42733</v>
          </cell>
          <cell r="D415">
            <v>1831692829014</v>
          </cell>
          <cell r="E415">
            <v>356398685000</v>
          </cell>
          <cell r="F415">
            <v>326098685000</v>
          </cell>
          <cell r="G415">
            <v>6000000000</v>
          </cell>
          <cell r="H415">
            <v>4000000000</v>
          </cell>
          <cell r="I415">
            <v>20300000000</v>
          </cell>
          <cell r="J415">
            <v>1393893544014</v>
          </cell>
          <cell r="K415">
            <v>33691177000</v>
          </cell>
          <cell r="L415">
            <v>1019780418014</v>
          </cell>
          <cell r="M415">
            <v>340421949000</v>
          </cell>
          <cell r="N415">
            <v>81400600000</v>
          </cell>
          <cell r="O415">
            <v>500000000</v>
          </cell>
          <cell r="P415">
            <v>0</v>
          </cell>
          <cell r="Q415">
            <v>0</v>
          </cell>
          <cell r="R415">
            <v>80900600000</v>
          </cell>
          <cell r="S415">
            <v>0</v>
          </cell>
          <cell r="T415">
            <v>1839531898664</v>
          </cell>
          <cell r="U415">
            <v>1034870651628.87</v>
          </cell>
          <cell r="V415">
            <v>571774213560.06995</v>
          </cell>
          <cell r="W415">
            <v>0</v>
          </cell>
          <cell r="X415">
            <v>0</v>
          </cell>
          <cell r="Y415">
            <v>296034032500</v>
          </cell>
          <cell r="Z415">
            <v>2103000000</v>
          </cell>
          <cell r="AA415">
            <v>148635022694.79999</v>
          </cell>
          <cell r="AB415">
            <v>11324382874</v>
          </cell>
          <cell r="AC415">
            <v>5000000000</v>
          </cell>
          <cell r="AD415">
            <v>804661247035.13</v>
          </cell>
          <cell r="AE415">
            <v>70429923000</v>
          </cell>
          <cell r="AF415">
            <v>443855267831.13</v>
          </cell>
          <cell r="AG415">
            <v>290376056204</v>
          </cell>
          <cell r="AH415">
            <v>10415469650</v>
          </cell>
          <cell r="AI415">
            <v>10415469650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2576400000</v>
          </cell>
          <cell r="AP415">
            <v>0</v>
          </cell>
          <cell r="AQ415">
            <v>2576400000</v>
          </cell>
          <cell r="AR415">
            <v>0</v>
          </cell>
          <cell r="AS415">
            <v>0</v>
          </cell>
        </row>
        <row r="416">
          <cell r="A416" t="str">
            <v>Total Kab/Kota Se-Prov. Gorontalo</v>
          </cell>
          <cell r="B416" t="str">
            <v>-</v>
          </cell>
          <cell r="C416">
            <v>2</v>
          </cell>
          <cell r="D416">
            <v>958383748319</v>
          </cell>
          <cell r="E416">
            <v>206880791743</v>
          </cell>
          <cell r="F416">
            <v>56250000000</v>
          </cell>
          <cell r="G416">
            <v>20823275893</v>
          </cell>
          <cell r="H416">
            <v>4000000000</v>
          </cell>
          <cell r="I416">
            <v>125807515850</v>
          </cell>
          <cell r="J416">
            <v>649467839000</v>
          </cell>
          <cell r="K416">
            <v>18653756000</v>
          </cell>
          <cell r="L416">
            <v>517773439000</v>
          </cell>
          <cell r="M416">
            <v>113040644000</v>
          </cell>
          <cell r="N416">
            <v>102035117576</v>
          </cell>
          <cell r="O416">
            <v>0</v>
          </cell>
          <cell r="P416">
            <v>0</v>
          </cell>
          <cell r="Q416">
            <v>40000000000</v>
          </cell>
          <cell r="R416">
            <v>60874330000</v>
          </cell>
          <cell r="S416">
            <v>1160787576</v>
          </cell>
          <cell r="T416">
            <v>969134303313</v>
          </cell>
          <cell r="U416">
            <v>452970664390</v>
          </cell>
          <cell r="V416">
            <v>439327829613</v>
          </cell>
          <cell r="W416">
            <v>2000000000</v>
          </cell>
          <cell r="X416">
            <v>0</v>
          </cell>
          <cell r="Y416">
            <v>9574000000</v>
          </cell>
          <cell r="Z416">
            <v>0</v>
          </cell>
          <cell r="AA416">
            <v>0</v>
          </cell>
          <cell r="AB416">
            <v>1068834777</v>
          </cell>
          <cell r="AC416">
            <v>1000000000</v>
          </cell>
          <cell r="AD416">
            <v>516163638923</v>
          </cell>
          <cell r="AE416">
            <v>29870009015</v>
          </cell>
          <cell r="AF416">
            <v>340442558916</v>
          </cell>
          <cell r="AG416">
            <v>145851070992</v>
          </cell>
          <cell r="AH416">
            <v>27802554994</v>
          </cell>
          <cell r="AI416">
            <v>27802554994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17052000000</v>
          </cell>
          <cell r="AP416">
            <v>0</v>
          </cell>
          <cell r="AQ416">
            <v>6000000000</v>
          </cell>
          <cell r="AR416">
            <v>11052000000</v>
          </cell>
          <cell r="AS416">
            <v>0</v>
          </cell>
        </row>
        <row r="417">
          <cell r="A417" t="str">
            <v>Kab. Boalemo</v>
          </cell>
          <cell r="B417" t="str">
            <v>-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</row>
        <row r="418">
          <cell r="A418" t="str">
            <v>Kab. Bone Bolango</v>
          </cell>
          <cell r="B418" t="str">
            <v>-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</row>
        <row r="419">
          <cell r="A419" t="str">
            <v>Kab. Gorontalo</v>
          </cell>
          <cell r="B419" t="str">
            <v>-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</row>
        <row r="420">
          <cell r="A420" t="str">
            <v>Kab. Gorontalo Utara</v>
          </cell>
          <cell r="B420" t="str">
            <v>-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</row>
        <row r="421">
          <cell r="A421" t="str">
            <v>Kab. Pohuwato</v>
          </cell>
          <cell r="B421" t="str">
            <v>-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</row>
        <row r="422">
          <cell r="A422" t="str">
            <v>Kota Gorontalo</v>
          </cell>
          <cell r="B422" t="str">
            <v>53 Tahun 2016</v>
          </cell>
          <cell r="C422">
            <v>42734</v>
          </cell>
          <cell r="D422">
            <v>958383748319</v>
          </cell>
          <cell r="E422">
            <v>206880791743</v>
          </cell>
          <cell r="F422">
            <v>56250000000</v>
          </cell>
          <cell r="G422">
            <v>20823275893</v>
          </cell>
          <cell r="H422">
            <v>4000000000</v>
          </cell>
          <cell r="I422">
            <v>125807515850</v>
          </cell>
          <cell r="J422">
            <v>649467839000</v>
          </cell>
          <cell r="K422">
            <v>18653756000</v>
          </cell>
          <cell r="L422">
            <v>517773439000</v>
          </cell>
          <cell r="M422">
            <v>113040644000</v>
          </cell>
          <cell r="N422">
            <v>102035117576</v>
          </cell>
          <cell r="O422">
            <v>0</v>
          </cell>
          <cell r="P422">
            <v>0</v>
          </cell>
          <cell r="Q422">
            <v>40000000000</v>
          </cell>
          <cell r="R422">
            <v>60874330000</v>
          </cell>
          <cell r="S422">
            <v>1160787576</v>
          </cell>
          <cell r="T422">
            <v>969134303313</v>
          </cell>
          <cell r="U422">
            <v>452970664390</v>
          </cell>
          <cell r="V422">
            <v>439327829613</v>
          </cell>
          <cell r="W422">
            <v>2000000000</v>
          </cell>
          <cell r="X422">
            <v>0</v>
          </cell>
          <cell r="Y422">
            <v>9574000000</v>
          </cell>
          <cell r="Z422">
            <v>0</v>
          </cell>
          <cell r="AA422">
            <v>0</v>
          </cell>
          <cell r="AB422">
            <v>1068834777</v>
          </cell>
          <cell r="AC422">
            <v>1000000000</v>
          </cell>
          <cell r="AD422">
            <v>516163638923</v>
          </cell>
          <cell r="AE422">
            <v>29870009015</v>
          </cell>
          <cell r="AF422">
            <v>340442558916</v>
          </cell>
          <cell r="AG422">
            <v>145851070992</v>
          </cell>
          <cell r="AH422">
            <v>27802554994</v>
          </cell>
          <cell r="AI422">
            <v>27802554994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17052000000</v>
          </cell>
          <cell r="AP422">
            <v>0</v>
          </cell>
          <cell r="AQ422">
            <v>6000000000</v>
          </cell>
          <cell r="AR422">
            <v>11052000000</v>
          </cell>
          <cell r="AS422">
            <v>0</v>
          </cell>
        </row>
        <row r="423">
          <cell r="A423" t="str">
            <v>Total Se-Prov. Sulawesi Tengah</v>
          </cell>
          <cell r="B423" t="str">
            <v>-</v>
          </cell>
          <cell r="C423">
            <v>2</v>
          </cell>
          <cell r="D423">
            <v>9777625575234</v>
          </cell>
          <cell r="E423">
            <v>1506334324730</v>
          </cell>
          <cell r="F423">
            <v>980379801414</v>
          </cell>
          <cell r="G423">
            <v>61739552675</v>
          </cell>
          <cell r="H423">
            <v>33617818493</v>
          </cell>
          <cell r="I423">
            <v>430597152148</v>
          </cell>
          <cell r="J423">
            <v>7109101796550</v>
          </cell>
          <cell r="K423">
            <v>550890990050</v>
          </cell>
          <cell r="L423">
            <v>4882272728500</v>
          </cell>
          <cell r="M423">
            <v>1675938078000</v>
          </cell>
          <cell r="N423">
            <v>1162189453954</v>
          </cell>
          <cell r="O423">
            <v>17987515285</v>
          </cell>
          <cell r="P423">
            <v>0</v>
          </cell>
          <cell r="Q423">
            <v>170784214481</v>
          </cell>
          <cell r="R423">
            <v>435660159000</v>
          </cell>
          <cell r="S423">
            <v>537757565188</v>
          </cell>
          <cell r="T423">
            <v>9975882257006</v>
          </cell>
          <cell r="U423">
            <v>5570962547049.3799</v>
          </cell>
          <cell r="V423">
            <v>3646634674391.8101</v>
          </cell>
          <cell r="W423">
            <v>5000000000</v>
          </cell>
          <cell r="X423">
            <v>704000000</v>
          </cell>
          <cell r="Y423">
            <v>653939674000</v>
          </cell>
          <cell r="Z423">
            <v>19771277881.029999</v>
          </cell>
          <cell r="AA423">
            <v>374401874813.67999</v>
          </cell>
          <cell r="AB423">
            <v>856411045962.85999</v>
          </cell>
          <cell r="AC423">
            <v>14100000000</v>
          </cell>
          <cell r="AD423">
            <v>4404919709956.6201</v>
          </cell>
          <cell r="AE423">
            <v>428579592951.16998</v>
          </cell>
          <cell r="AF423">
            <v>2091117118818.96</v>
          </cell>
          <cell r="AG423">
            <v>1885222998186.49</v>
          </cell>
          <cell r="AH423">
            <v>293953681772</v>
          </cell>
          <cell r="AI423">
            <v>292953681772</v>
          </cell>
          <cell r="AJ423">
            <v>0</v>
          </cell>
          <cell r="AK423">
            <v>0</v>
          </cell>
          <cell r="AL423">
            <v>0</v>
          </cell>
          <cell r="AM423">
            <v>1000000000</v>
          </cell>
          <cell r="AN423">
            <v>0</v>
          </cell>
          <cell r="AO423">
            <v>95697000000</v>
          </cell>
          <cell r="AP423">
            <v>0</v>
          </cell>
          <cell r="AQ423">
            <v>67897000000</v>
          </cell>
          <cell r="AR423">
            <v>26800000000</v>
          </cell>
          <cell r="AS423">
            <v>1000000000</v>
          </cell>
        </row>
        <row r="424">
          <cell r="A424" t="str">
            <v>Prov. Sulawesi Tengah</v>
          </cell>
          <cell r="B424" t="str">
            <v>01 Tahun 2017</v>
          </cell>
          <cell r="C424">
            <v>42755</v>
          </cell>
          <cell r="D424">
            <v>3579386410150</v>
          </cell>
          <cell r="E424">
            <v>914431692350</v>
          </cell>
          <cell r="F424">
            <v>782619046300</v>
          </cell>
          <cell r="G424">
            <v>5155511950</v>
          </cell>
          <cell r="H424">
            <v>21657992600</v>
          </cell>
          <cell r="I424">
            <v>104999141500</v>
          </cell>
          <cell r="J424">
            <v>2501964105800</v>
          </cell>
          <cell r="K424">
            <v>183125657800</v>
          </cell>
          <cell r="L424">
            <v>1493238032000</v>
          </cell>
          <cell r="M424">
            <v>825600416000</v>
          </cell>
          <cell r="N424">
            <v>162990612000</v>
          </cell>
          <cell r="O424">
            <v>10626598000</v>
          </cell>
          <cell r="P424">
            <v>0</v>
          </cell>
          <cell r="Q424">
            <v>0</v>
          </cell>
          <cell r="R424">
            <v>152364014000</v>
          </cell>
          <cell r="S424">
            <v>0</v>
          </cell>
          <cell r="T424">
            <v>3587601587150</v>
          </cell>
          <cell r="U424">
            <v>2252257809209</v>
          </cell>
          <cell r="V424">
            <v>1277664509065</v>
          </cell>
          <cell r="W424">
            <v>0</v>
          </cell>
          <cell r="X424">
            <v>0</v>
          </cell>
          <cell r="Y424">
            <v>601681000000</v>
          </cell>
          <cell r="Z424">
            <v>1000000000</v>
          </cell>
          <cell r="AA424">
            <v>362718275688</v>
          </cell>
          <cell r="AB424">
            <v>6694024456</v>
          </cell>
          <cell r="AC424">
            <v>2500000000</v>
          </cell>
          <cell r="AD424">
            <v>1335343777941</v>
          </cell>
          <cell r="AE424">
            <v>117596318069</v>
          </cell>
          <cell r="AF424">
            <v>738129640589</v>
          </cell>
          <cell r="AG424">
            <v>479617819283</v>
          </cell>
          <cell r="AH424">
            <v>55415177000</v>
          </cell>
          <cell r="AI424">
            <v>55415177000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47200000000</v>
          </cell>
          <cell r="AP424">
            <v>0</v>
          </cell>
          <cell r="AQ424">
            <v>47200000000</v>
          </cell>
          <cell r="AR424">
            <v>0</v>
          </cell>
          <cell r="AS424">
            <v>0</v>
          </cell>
        </row>
        <row r="425">
          <cell r="A425" t="str">
            <v>Total Kab/Kota Se-Prov. Sulawesi Tengah</v>
          </cell>
          <cell r="B425" t="str">
            <v>-</v>
          </cell>
          <cell r="C425">
            <v>2</v>
          </cell>
          <cell r="D425">
            <v>6198239165084</v>
          </cell>
          <cell r="E425">
            <v>591902632380</v>
          </cell>
          <cell r="F425">
            <v>197760755114</v>
          </cell>
          <cell r="G425">
            <v>56584040725</v>
          </cell>
          <cell r="H425">
            <v>11959825893</v>
          </cell>
          <cell r="I425">
            <v>325598010648</v>
          </cell>
          <cell r="J425">
            <v>4607137690750</v>
          </cell>
          <cell r="K425">
            <v>367765332250</v>
          </cell>
          <cell r="L425">
            <v>3389034696500</v>
          </cell>
          <cell r="M425">
            <v>850337662000</v>
          </cell>
          <cell r="N425">
            <v>999198841954</v>
          </cell>
          <cell r="O425">
            <v>7360917285</v>
          </cell>
          <cell r="P425">
            <v>0</v>
          </cell>
          <cell r="Q425">
            <v>170784214481</v>
          </cell>
          <cell r="R425">
            <v>283296145000</v>
          </cell>
          <cell r="S425">
            <v>537757565188</v>
          </cell>
          <cell r="T425">
            <v>6388280669856</v>
          </cell>
          <cell r="U425">
            <v>3318704737840.3799</v>
          </cell>
          <cell r="V425">
            <v>2368970165326.8101</v>
          </cell>
          <cell r="W425">
            <v>5000000000</v>
          </cell>
          <cell r="X425">
            <v>704000000</v>
          </cell>
          <cell r="Y425">
            <v>52258674000</v>
          </cell>
          <cell r="Z425">
            <v>18771277881.029999</v>
          </cell>
          <cell r="AA425">
            <v>11683599125.68</v>
          </cell>
          <cell r="AB425">
            <v>849717021506.85999</v>
          </cell>
          <cell r="AC425">
            <v>11600000000</v>
          </cell>
          <cell r="AD425">
            <v>3069575932015.6201</v>
          </cell>
          <cell r="AE425">
            <v>310983274882.16998</v>
          </cell>
          <cell r="AF425">
            <v>1352987478229.96</v>
          </cell>
          <cell r="AG425">
            <v>1405605178903.49</v>
          </cell>
          <cell r="AH425">
            <v>238538504772</v>
          </cell>
          <cell r="AI425">
            <v>237538504772</v>
          </cell>
          <cell r="AJ425">
            <v>0</v>
          </cell>
          <cell r="AK425">
            <v>0</v>
          </cell>
          <cell r="AL425">
            <v>0</v>
          </cell>
          <cell r="AM425">
            <v>1000000000</v>
          </cell>
          <cell r="AN425">
            <v>0</v>
          </cell>
          <cell r="AO425">
            <v>48497000000</v>
          </cell>
          <cell r="AP425">
            <v>0</v>
          </cell>
          <cell r="AQ425">
            <v>20697000000</v>
          </cell>
          <cell r="AR425">
            <v>26800000000</v>
          </cell>
          <cell r="AS425">
            <v>1000000000</v>
          </cell>
        </row>
        <row r="426">
          <cell r="A426" t="str">
            <v>Kab. Banggai</v>
          </cell>
          <cell r="B426" t="str">
            <v>41 Tahun 2016</v>
          </cell>
          <cell r="C426">
            <v>42734</v>
          </cell>
          <cell r="D426">
            <v>1921733432533</v>
          </cell>
          <cell r="E426">
            <v>138712305740</v>
          </cell>
          <cell r="F426">
            <v>45322956000</v>
          </cell>
          <cell r="G426">
            <v>26049930000</v>
          </cell>
          <cell r="H426">
            <v>2600000000</v>
          </cell>
          <cell r="I426">
            <v>64739419740</v>
          </cell>
          <cell r="J426">
            <v>1522193780500</v>
          </cell>
          <cell r="K426">
            <v>228126929000</v>
          </cell>
          <cell r="L426">
            <v>953448504500</v>
          </cell>
          <cell r="M426">
            <v>340618347000</v>
          </cell>
          <cell r="N426">
            <v>260827346293</v>
          </cell>
          <cell r="O426">
            <v>1437635905</v>
          </cell>
          <cell r="P426">
            <v>0</v>
          </cell>
          <cell r="Q426">
            <v>39032170388</v>
          </cell>
          <cell r="R426">
            <v>0</v>
          </cell>
          <cell r="S426">
            <v>220357540000</v>
          </cell>
          <cell r="T426">
            <v>1978142106903</v>
          </cell>
          <cell r="U426">
            <v>1046617674818</v>
          </cell>
          <cell r="V426">
            <v>687740386868</v>
          </cell>
          <cell r="W426">
            <v>0</v>
          </cell>
          <cell r="X426">
            <v>404000000</v>
          </cell>
          <cell r="Y426">
            <v>9520000000</v>
          </cell>
          <cell r="Z426">
            <v>1000000000</v>
          </cell>
          <cell r="AA426">
            <v>7137288600</v>
          </cell>
          <cell r="AB426">
            <v>339315999350</v>
          </cell>
          <cell r="AC426">
            <v>1500000000</v>
          </cell>
          <cell r="AD426">
            <v>931524432085</v>
          </cell>
          <cell r="AE426">
            <v>57713489706</v>
          </cell>
          <cell r="AF426">
            <v>385929839432</v>
          </cell>
          <cell r="AG426">
            <v>487881102947</v>
          </cell>
          <cell r="AH426">
            <v>65408674370</v>
          </cell>
          <cell r="AI426">
            <v>64408674370</v>
          </cell>
          <cell r="AJ426">
            <v>0</v>
          </cell>
          <cell r="AK426">
            <v>0</v>
          </cell>
          <cell r="AL426">
            <v>0</v>
          </cell>
          <cell r="AM426">
            <v>1000000000</v>
          </cell>
          <cell r="AN426">
            <v>0</v>
          </cell>
          <cell r="AO426">
            <v>9000000000</v>
          </cell>
          <cell r="AP426">
            <v>0</v>
          </cell>
          <cell r="AQ426">
            <v>8000000000</v>
          </cell>
          <cell r="AR426">
            <v>0</v>
          </cell>
          <cell r="AS426">
            <v>1000000000</v>
          </cell>
        </row>
        <row r="427">
          <cell r="A427" t="str">
            <v>Kab. Banggai Kepulauan</v>
          </cell>
          <cell r="B427" t="str">
            <v>-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</row>
        <row r="428">
          <cell r="A428" t="str">
            <v>Kab. Banggai Laut</v>
          </cell>
          <cell r="B428" t="str">
            <v>-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</row>
        <row r="429">
          <cell r="A429" t="str">
            <v>Kab. Buol</v>
          </cell>
          <cell r="B429" t="str">
            <v>40 Tahun 2016</v>
          </cell>
          <cell r="C429">
            <v>42734</v>
          </cell>
          <cell r="D429">
            <v>910477452982</v>
          </cell>
          <cell r="E429">
            <v>59819620699</v>
          </cell>
          <cell r="F429">
            <v>6086298614</v>
          </cell>
          <cell r="G429">
            <v>3296203000</v>
          </cell>
          <cell r="H429">
            <v>2464648475</v>
          </cell>
          <cell r="I429">
            <v>47972470610</v>
          </cell>
          <cell r="J429">
            <v>704580320000</v>
          </cell>
          <cell r="K429">
            <v>28283340000</v>
          </cell>
          <cell r="L429">
            <v>532092030000</v>
          </cell>
          <cell r="M429">
            <v>144204950000</v>
          </cell>
          <cell r="N429">
            <v>146077512283</v>
          </cell>
          <cell r="O429">
            <v>0</v>
          </cell>
          <cell r="P429">
            <v>0</v>
          </cell>
          <cell r="Q429">
            <v>19629387095</v>
          </cell>
          <cell r="R429">
            <v>38763870000</v>
          </cell>
          <cell r="S429">
            <v>87684255188</v>
          </cell>
          <cell r="T429">
            <v>924279143361</v>
          </cell>
          <cell r="U429">
            <v>474982048048.26001</v>
          </cell>
          <cell r="V429">
            <v>306175820750.96997</v>
          </cell>
          <cell r="W429">
            <v>0</v>
          </cell>
          <cell r="X429">
            <v>0</v>
          </cell>
          <cell r="Y429">
            <v>8896995000</v>
          </cell>
          <cell r="Z429">
            <v>8270762206.0299997</v>
          </cell>
          <cell r="AA429">
            <v>960250161.39999998</v>
          </cell>
          <cell r="AB429">
            <v>148178219929.85999</v>
          </cell>
          <cell r="AC429">
            <v>2500000000</v>
          </cell>
          <cell r="AD429">
            <v>449297095312.73999</v>
          </cell>
          <cell r="AE429">
            <v>59003815236.169998</v>
          </cell>
          <cell r="AF429">
            <v>173239172901.95999</v>
          </cell>
          <cell r="AG429">
            <v>217054107174.60999</v>
          </cell>
          <cell r="AH429">
            <v>18301690379</v>
          </cell>
          <cell r="AI429">
            <v>18301690379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4500000000</v>
          </cell>
          <cell r="AP429">
            <v>0</v>
          </cell>
          <cell r="AQ429">
            <v>4500000000</v>
          </cell>
          <cell r="AR429">
            <v>0</v>
          </cell>
          <cell r="AS429">
            <v>0</v>
          </cell>
        </row>
        <row r="430">
          <cell r="A430" t="str">
            <v>Kab. Donggala</v>
          </cell>
          <cell r="B430" t="str">
            <v>129 Tahun 2016</v>
          </cell>
          <cell r="C430">
            <v>42734</v>
          </cell>
          <cell r="D430">
            <v>1122468503140</v>
          </cell>
          <cell r="E430">
            <v>68313850430</v>
          </cell>
          <cell r="F430">
            <v>25493950500</v>
          </cell>
          <cell r="G430">
            <v>3527874316</v>
          </cell>
          <cell r="H430">
            <v>2845996337</v>
          </cell>
          <cell r="I430">
            <v>36446029277</v>
          </cell>
          <cell r="J430">
            <v>807878275000</v>
          </cell>
          <cell r="K430">
            <v>36621511000</v>
          </cell>
          <cell r="L430">
            <v>663388901000</v>
          </cell>
          <cell r="M430">
            <v>107867863000</v>
          </cell>
          <cell r="N430">
            <v>246276377710</v>
          </cell>
          <cell r="O430">
            <v>5923281380</v>
          </cell>
          <cell r="P430">
            <v>0</v>
          </cell>
          <cell r="Q430">
            <v>26140820330</v>
          </cell>
          <cell r="R430">
            <v>89750293000</v>
          </cell>
          <cell r="S430">
            <v>124461983000</v>
          </cell>
          <cell r="T430">
            <v>1213199711643</v>
          </cell>
          <cell r="U430">
            <v>667209374325</v>
          </cell>
          <cell r="V430">
            <v>447169995713</v>
          </cell>
          <cell r="W430">
            <v>0</v>
          </cell>
          <cell r="X430">
            <v>0</v>
          </cell>
          <cell r="Y430">
            <v>17237132000</v>
          </cell>
          <cell r="Z430">
            <v>1574100000</v>
          </cell>
          <cell r="AA430">
            <v>2804132000</v>
          </cell>
          <cell r="AB430">
            <v>196424014612</v>
          </cell>
          <cell r="AC430">
            <v>2000000000</v>
          </cell>
          <cell r="AD430">
            <v>545990337318</v>
          </cell>
          <cell r="AE430">
            <v>64609298840</v>
          </cell>
          <cell r="AF430">
            <v>246280355016</v>
          </cell>
          <cell r="AG430">
            <v>235100683462</v>
          </cell>
          <cell r="AH430">
            <v>94231208503</v>
          </cell>
          <cell r="AI430">
            <v>94231208503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3500000000</v>
          </cell>
          <cell r="AP430">
            <v>0</v>
          </cell>
          <cell r="AQ430">
            <v>3500000000</v>
          </cell>
          <cell r="AR430">
            <v>0</v>
          </cell>
          <cell r="AS430">
            <v>0</v>
          </cell>
        </row>
        <row r="431">
          <cell r="A431" t="str">
            <v>Kab. Morowali</v>
          </cell>
          <cell r="B431" t="str">
            <v>-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</row>
        <row r="432">
          <cell r="A432" t="str">
            <v>Kab. Morowali Utara</v>
          </cell>
          <cell r="B432" t="str">
            <v>-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</row>
        <row r="433">
          <cell r="A433" t="str">
            <v>Kab. Parigi Mountong</v>
          </cell>
          <cell r="B433" t="str">
            <v>-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</row>
        <row r="434">
          <cell r="A434" t="str">
            <v>Kab. Poso</v>
          </cell>
          <cell r="B434" t="str">
            <v>-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</row>
        <row r="435">
          <cell r="A435" t="str">
            <v>Kab. Sigi</v>
          </cell>
          <cell r="B435" t="str">
            <v>-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</row>
        <row r="436">
          <cell r="A436" t="str">
            <v>Kab. Tojo Una-Una</v>
          </cell>
          <cell r="B436" t="str">
            <v>57 Tahun 2016</v>
          </cell>
          <cell r="C436">
            <v>42734</v>
          </cell>
          <cell r="D436">
            <v>945517347526</v>
          </cell>
          <cell r="E436">
            <v>42965574549</v>
          </cell>
          <cell r="F436">
            <v>7637550000</v>
          </cell>
          <cell r="G436">
            <v>1885136049</v>
          </cell>
          <cell r="H436">
            <v>2050000000</v>
          </cell>
          <cell r="I436">
            <v>31392888500</v>
          </cell>
          <cell r="J436">
            <v>736131398250</v>
          </cell>
          <cell r="K436">
            <v>33061502250</v>
          </cell>
          <cell r="L436">
            <v>556495908000</v>
          </cell>
          <cell r="M436">
            <v>146573988000</v>
          </cell>
          <cell r="N436">
            <v>166420374727</v>
          </cell>
          <cell r="O436">
            <v>0</v>
          </cell>
          <cell r="P436">
            <v>0</v>
          </cell>
          <cell r="Q436">
            <v>20114867727</v>
          </cell>
          <cell r="R436">
            <v>41051720000</v>
          </cell>
          <cell r="S436">
            <v>105253787000</v>
          </cell>
          <cell r="T436">
            <v>994867885446</v>
          </cell>
          <cell r="U436">
            <v>513021817445.12</v>
          </cell>
          <cell r="V436">
            <v>334500895465.84003</v>
          </cell>
          <cell r="W436">
            <v>0</v>
          </cell>
          <cell r="X436">
            <v>300000000</v>
          </cell>
          <cell r="Y436">
            <v>8155600000</v>
          </cell>
          <cell r="Z436">
            <v>150000000</v>
          </cell>
          <cell r="AA436">
            <v>781928364.27999997</v>
          </cell>
          <cell r="AB436">
            <v>165133393615</v>
          </cell>
          <cell r="AC436">
            <v>4000000000</v>
          </cell>
          <cell r="AD436">
            <v>481846068000.88</v>
          </cell>
          <cell r="AE436">
            <v>71031133100</v>
          </cell>
          <cell r="AF436">
            <v>200043418912</v>
          </cell>
          <cell r="AG436">
            <v>210771515988.88</v>
          </cell>
          <cell r="AH436">
            <v>50850537920</v>
          </cell>
          <cell r="AI436">
            <v>50850537920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1500000000</v>
          </cell>
          <cell r="AP436">
            <v>0</v>
          </cell>
          <cell r="AQ436">
            <v>1500000000</v>
          </cell>
          <cell r="AR436">
            <v>0</v>
          </cell>
          <cell r="AS436">
            <v>0</v>
          </cell>
        </row>
        <row r="437">
          <cell r="A437" t="str">
            <v>Kab. Toli-Toli</v>
          </cell>
          <cell r="B437" t="str">
            <v>-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</row>
        <row r="438">
          <cell r="A438" t="str">
            <v>Kota Palu</v>
          </cell>
          <cell r="B438" t="str">
            <v>16 Tahun 2016</v>
          </cell>
          <cell r="C438">
            <v>42733</v>
          </cell>
          <cell r="D438">
            <v>1298042428903</v>
          </cell>
          <cell r="E438">
            <v>282091280962</v>
          </cell>
          <cell r="F438">
            <v>113220000000</v>
          </cell>
          <cell r="G438">
            <v>21824897360</v>
          </cell>
          <cell r="H438">
            <v>1999181081</v>
          </cell>
          <cell r="I438">
            <v>145047202521</v>
          </cell>
          <cell r="J438">
            <v>836353917000</v>
          </cell>
          <cell r="K438">
            <v>41672050000</v>
          </cell>
          <cell r="L438">
            <v>683609353000</v>
          </cell>
          <cell r="M438">
            <v>111072514000</v>
          </cell>
          <cell r="N438">
            <v>179597230941</v>
          </cell>
          <cell r="O438">
            <v>0</v>
          </cell>
          <cell r="P438">
            <v>0</v>
          </cell>
          <cell r="Q438">
            <v>65866968941</v>
          </cell>
          <cell r="R438">
            <v>113730262000</v>
          </cell>
          <cell r="S438">
            <v>0</v>
          </cell>
          <cell r="T438">
            <v>1277791822503</v>
          </cell>
          <cell r="U438">
            <v>616873823204</v>
          </cell>
          <cell r="V438">
            <v>593383066529</v>
          </cell>
          <cell r="W438">
            <v>5000000000</v>
          </cell>
          <cell r="X438">
            <v>0</v>
          </cell>
          <cell r="Y438">
            <v>8448947000</v>
          </cell>
          <cell r="Z438">
            <v>7776415675</v>
          </cell>
          <cell r="AA438">
            <v>0</v>
          </cell>
          <cell r="AB438">
            <v>665394000</v>
          </cell>
          <cell r="AC438">
            <v>1600000000</v>
          </cell>
          <cell r="AD438">
            <v>660917999299</v>
          </cell>
          <cell r="AE438">
            <v>58625538000</v>
          </cell>
          <cell r="AF438">
            <v>347494691968</v>
          </cell>
          <cell r="AG438">
            <v>254797769331</v>
          </cell>
          <cell r="AH438">
            <v>9746393600</v>
          </cell>
          <cell r="AI438">
            <v>9746393600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29997000000</v>
          </cell>
          <cell r="AP438">
            <v>0</v>
          </cell>
          <cell r="AQ438">
            <v>3197000000</v>
          </cell>
          <cell r="AR438">
            <v>26800000000</v>
          </cell>
          <cell r="AS438">
            <v>0</v>
          </cell>
        </row>
        <row r="439">
          <cell r="A439" t="str">
            <v>Total Se-Prov. Sulawesi Selatan</v>
          </cell>
          <cell r="B439" t="str">
            <v>-</v>
          </cell>
          <cell r="C439">
            <v>2</v>
          </cell>
          <cell r="D439">
            <v>16040525706189</v>
          </cell>
          <cell r="E439">
            <v>4421976225582</v>
          </cell>
          <cell r="F439">
            <v>3445552594678</v>
          </cell>
          <cell r="G439">
            <v>169169659600</v>
          </cell>
          <cell r="H439">
            <v>143365439541</v>
          </cell>
          <cell r="I439">
            <v>663888531763</v>
          </cell>
          <cell r="J439">
            <v>9172664305000</v>
          </cell>
          <cell r="K439">
            <v>453081556000</v>
          </cell>
          <cell r="L439">
            <v>5812009457000</v>
          </cell>
          <cell r="M439">
            <v>2907573292000</v>
          </cell>
          <cell r="N439">
            <v>2445885175607</v>
          </cell>
          <cell r="O439">
            <v>17011599730</v>
          </cell>
          <cell r="P439">
            <v>0</v>
          </cell>
          <cell r="Q439">
            <v>257957509477</v>
          </cell>
          <cell r="R439">
            <v>1693926880000</v>
          </cell>
          <cell r="S439">
            <v>476989186400</v>
          </cell>
          <cell r="T439">
            <v>16351179023651</v>
          </cell>
          <cell r="U439">
            <v>10473085602228.57</v>
          </cell>
          <cell r="V439">
            <v>5726865411433.7695</v>
          </cell>
          <cell r="W439">
            <v>34964970000</v>
          </cell>
          <cell r="X439">
            <v>6570604000</v>
          </cell>
          <cell r="Y439">
            <v>2082941497000</v>
          </cell>
          <cell r="Z439">
            <v>4335302000</v>
          </cell>
          <cell r="AA439">
            <v>1566547794986.8</v>
          </cell>
          <cell r="AB439">
            <v>1014860022808</v>
          </cell>
          <cell r="AC439">
            <v>36000000000</v>
          </cell>
          <cell r="AD439">
            <v>5878093421422.4297</v>
          </cell>
          <cell r="AE439">
            <v>365242468357.09003</v>
          </cell>
          <cell r="AF439">
            <v>2800937571685.6899</v>
          </cell>
          <cell r="AG439">
            <v>2711913381379.6499</v>
          </cell>
          <cell r="AH439">
            <v>526679464462</v>
          </cell>
          <cell r="AI439">
            <v>525179464462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1500000000</v>
          </cell>
          <cell r="AO439">
            <v>216026147000</v>
          </cell>
          <cell r="AP439">
            <v>15000000000</v>
          </cell>
          <cell r="AQ439">
            <v>27500000000</v>
          </cell>
          <cell r="AR439">
            <v>173526147000</v>
          </cell>
          <cell r="AS439">
            <v>0</v>
          </cell>
        </row>
        <row r="440">
          <cell r="A440" t="str">
            <v>Prov. Sulawesi Selatan</v>
          </cell>
          <cell r="B440" t="str">
            <v>11 Tahun 2016</v>
          </cell>
          <cell r="C440">
            <v>42734</v>
          </cell>
          <cell r="D440">
            <v>8901928775365</v>
          </cell>
          <cell r="E440">
            <v>3724172762535</v>
          </cell>
          <cell r="F440">
            <v>3314207500000</v>
          </cell>
          <cell r="G440">
            <v>90140041800</v>
          </cell>
          <cell r="H440">
            <v>122029115890</v>
          </cell>
          <cell r="I440">
            <v>197796104845</v>
          </cell>
          <cell r="J440">
            <v>4635330385000</v>
          </cell>
          <cell r="K440">
            <v>297120039000</v>
          </cell>
          <cell r="L440">
            <v>2266264600000</v>
          </cell>
          <cell r="M440">
            <v>2071945746000</v>
          </cell>
          <cell r="N440">
            <v>542425627830</v>
          </cell>
          <cell r="O440">
            <v>11547871830</v>
          </cell>
          <cell r="P440">
            <v>0</v>
          </cell>
          <cell r="Q440">
            <v>0</v>
          </cell>
          <cell r="R440">
            <v>530877756000</v>
          </cell>
          <cell r="S440">
            <v>0</v>
          </cell>
          <cell r="T440">
            <v>9149460824027</v>
          </cell>
          <cell r="U440">
            <v>6591338409800.5703</v>
          </cell>
          <cell r="V440">
            <v>2940457161425.77</v>
          </cell>
          <cell r="W440">
            <v>19500000000</v>
          </cell>
          <cell r="X440">
            <v>0</v>
          </cell>
          <cell r="Y440">
            <v>1898113207000</v>
          </cell>
          <cell r="Z440">
            <v>600000000</v>
          </cell>
          <cell r="AA440">
            <v>1555493324886.8</v>
          </cell>
          <cell r="AB440">
            <v>152174716488</v>
          </cell>
          <cell r="AC440">
            <v>25000000000</v>
          </cell>
          <cell r="AD440">
            <v>2558122414226.4302</v>
          </cell>
          <cell r="AE440">
            <v>203674831957.09</v>
          </cell>
          <cell r="AF440">
            <v>1294939515041.6899</v>
          </cell>
          <cell r="AG440">
            <v>1059508067227.65</v>
          </cell>
          <cell r="AH440">
            <v>383532048662</v>
          </cell>
          <cell r="AI440">
            <v>383532048662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136000000000</v>
          </cell>
          <cell r="AP440">
            <v>0</v>
          </cell>
          <cell r="AQ440">
            <v>0</v>
          </cell>
          <cell r="AR440">
            <v>136000000000</v>
          </cell>
          <cell r="AS440">
            <v>0</v>
          </cell>
        </row>
        <row r="441">
          <cell r="A441" t="str">
            <v>Total Kab/Kota Se-Prov. Sulawesi Selatan</v>
          </cell>
          <cell r="B441" t="str">
            <v>-</v>
          </cell>
          <cell r="C441">
            <v>2</v>
          </cell>
          <cell r="D441">
            <v>7138596930824</v>
          </cell>
          <cell r="E441">
            <v>697803463047</v>
          </cell>
          <cell r="F441">
            <v>131345094678</v>
          </cell>
          <cell r="G441">
            <v>79029617800</v>
          </cell>
          <cell r="H441">
            <v>21336323651</v>
          </cell>
          <cell r="I441">
            <v>466092426918</v>
          </cell>
          <cell r="J441">
            <v>4537333920000</v>
          </cell>
          <cell r="K441">
            <v>155961517000</v>
          </cell>
          <cell r="L441">
            <v>3545744857000</v>
          </cell>
          <cell r="M441">
            <v>835627546000</v>
          </cell>
          <cell r="N441">
            <v>1903459547777</v>
          </cell>
          <cell r="O441">
            <v>5463727900</v>
          </cell>
          <cell r="P441">
            <v>0</v>
          </cell>
          <cell r="Q441">
            <v>257957509477</v>
          </cell>
          <cell r="R441">
            <v>1163049124000</v>
          </cell>
          <cell r="S441">
            <v>476989186400</v>
          </cell>
          <cell r="T441">
            <v>7201718199624</v>
          </cell>
          <cell r="U441">
            <v>3881747192428</v>
          </cell>
          <cell r="V441">
            <v>2786408250008</v>
          </cell>
          <cell r="W441">
            <v>15464970000</v>
          </cell>
          <cell r="X441">
            <v>6570604000</v>
          </cell>
          <cell r="Y441">
            <v>184828290000</v>
          </cell>
          <cell r="Z441">
            <v>3735302000</v>
          </cell>
          <cell r="AA441">
            <v>11054470100</v>
          </cell>
          <cell r="AB441">
            <v>862685306320</v>
          </cell>
          <cell r="AC441">
            <v>11000000000</v>
          </cell>
          <cell r="AD441">
            <v>3319971007196</v>
          </cell>
          <cell r="AE441">
            <v>161567636400</v>
          </cell>
          <cell r="AF441">
            <v>1505998056644</v>
          </cell>
          <cell r="AG441">
            <v>1652405314152</v>
          </cell>
          <cell r="AH441">
            <v>143147415800</v>
          </cell>
          <cell r="AI441">
            <v>141647415800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1500000000</v>
          </cell>
          <cell r="AO441">
            <v>80026147000</v>
          </cell>
          <cell r="AP441">
            <v>15000000000</v>
          </cell>
          <cell r="AQ441">
            <v>27500000000</v>
          </cell>
          <cell r="AR441">
            <v>37526147000</v>
          </cell>
          <cell r="AS441">
            <v>0</v>
          </cell>
        </row>
        <row r="442">
          <cell r="A442" t="str">
            <v>Kab. Bantaeng</v>
          </cell>
          <cell r="B442" t="str">
            <v>-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</row>
        <row r="443">
          <cell r="A443" t="str">
            <v>Kab. Barru</v>
          </cell>
          <cell r="B443" t="str">
            <v>-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</row>
        <row r="444">
          <cell r="A444" t="str">
            <v>Kab. Bone</v>
          </cell>
          <cell r="B444" t="str">
            <v>95 Tahun 2016</v>
          </cell>
          <cell r="C444">
            <v>42704</v>
          </cell>
          <cell r="D444">
            <v>2130544394000</v>
          </cell>
          <cell r="E444">
            <v>173957196500</v>
          </cell>
          <cell r="F444">
            <v>35683033600</v>
          </cell>
          <cell r="G444">
            <v>14755621000</v>
          </cell>
          <cell r="H444">
            <v>5034969000</v>
          </cell>
          <cell r="I444">
            <v>118483572900</v>
          </cell>
          <cell r="J444">
            <v>1333747396000</v>
          </cell>
          <cell r="K444">
            <v>36988086000</v>
          </cell>
          <cell r="L444">
            <v>1088618062000</v>
          </cell>
          <cell r="M444">
            <v>208141248000</v>
          </cell>
          <cell r="N444">
            <v>622839801500</v>
          </cell>
          <cell r="O444">
            <v>0</v>
          </cell>
          <cell r="P444">
            <v>0</v>
          </cell>
          <cell r="Q444">
            <v>70829114500</v>
          </cell>
          <cell r="R444">
            <v>274200291000</v>
          </cell>
          <cell r="S444">
            <v>277810396000</v>
          </cell>
          <cell r="T444">
            <v>2142597322000</v>
          </cell>
          <cell r="U444">
            <v>1358575938500</v>
          </cell>
          <cell r="V444">
            <v>932285569740</v>
          </cell>
          <cell r="W444">
            <v>3310970000</v>
          </cell>
          <cell r="X444">
            <v>0</v>
          </cell>
          <cell r="Y444">
            <v>44343800000</v>
          </cell>
          <cell r="Z444">
            <v>1420000000</v>
          </cell>
          <cell r="AA444">
            <v>0</v>
          </cell>
          <cell r="AB444">
            <v>374715598760</v>
          </cell>
          <cell r="AC444">
            <v>2500000000</v>
          </cell>
          <cell r="AD444">
            <v>784021383500</v>
          </cell>
          <cell r="AE444">
            <v>25889147500</v>
          </cell>
          <cell r="AF444">
            <v>471334126500</v>
          </cell>
          <cell r="AG444">
            <v>286798109500</v>
          </cell>
          <cell r="AH444">
            <v>35100000000</v>
          </cell>
          <cell r="AI444">
            <v>33600000000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1500000000</v>
          </cell>
          <cell r="AO444">
            <v>23047072000</v>
          </cell>
          <cell r="AP444">
            <v>15000000000</v>
          </cell>
          <cell r="AQ444">
            <v>5000000000</v>
          </cell>
          <cell r="AR444">
            <v>3047072000</v>
          </cell>
          <cell r="AS444">
            <v>0</v>
          </cell>
        </row>
        <row r="445">
          <cell r="A445" t="str">
            <v>Kab. Bulu Kumba</v>
          </cell>
          <cell r="B445" t="str">
            <v>111 Tahun 2016</v>
          </cell>
          <cell r="C445">
            <v>42734</v>
          </cell>
          <cell r="D445">
            <v>1458600095400</v>
          </cell>
          <cell r="E445">
            <v>166356945000</v>
          </cell>
          <cell r="F445">
            <v>31961599000</v>
          </cell>
          <cell r="G445">
            <v>22195423000</v>
          </cell>
          <cell r="H445">
            <v>3000000000</v>
          </cell>
          <cell r="I445">
            <v>109199923000</v>
          </cell>
          <cell r="J445">
            <v>942049911000</v>
          </cell>
          <cell r="K445">
            <v>48540047000</v>
          </cell>
          <cell r="L445">
            <v>716654228000</v>
          </cell>
          <cell r="M445">
            <v>176855636000</v>
          </cell>
          <cell r="N445">
            <v>350193239400</v>
          </cell>
          <cell r="O445">
            <v>0</v>
          </cell>
          <cell r="P445">
            <v>0</v>
          </cell>
          <cell r="Q445">
            <v>45000000000</v>
          </cell>
          <cell r="R445">
            <v>291403089000</v>
          </cell>
          <cell r="S445">
            <v>13790150400</v>
          </cell>
          <cell r="T445">
            <v>1428600095400</v>
          </cell>
          <cell r="U445">
            <v>841098702350</v>
          </cell>
          <cell r="V445">
            <v>576863871750</v>
          </cell>
          <cell r="W445">
            <v>5000000000</v>
          </cell>
          <cell r="X445">
            <v>0</v>
          </cell>
          <cell r="Y445">
            <v>88444600000</v>
          </cell>
          <cell r="Z445">
            <v>955302000</v>
          </cell>
          <cell r="AA445">
            <v>4890385100</v>
          </cell>
          <cell r="AB445">
            <v>164444543500</v>
          </cell>
          <cell r="AC445">
            <v>500000000</v>
          </cell>
          <cell r="AD445">
            <v>587501393050</v>
          </cell>
          <cell r="AE445">
            <v>59331511900</v>
          </cell>
          <cell r="AF445">
            <v>267003961635</v>
          </cell>
          <cell r="AG445">
            <v>261165919515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30000000000</v>
          </cell>
          <cell r="AP445">
            <v>0</v>
          </cell>
          <cell r="AQ445">
            <v>3000000000</v>
          </cell>
          <cell r="AR445">
            <v>27000000000</v>
          </cell>
          <cell r="AS445">
            <v>0</v>
          </cell>
        </row>
        <row r="446">
          <cell r="A446" t="str">
            <v>Kab. Enrekang</v>
          </cell>
          <cell r="B446" t="str">
            <v>-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</row>
        <row r="447">
          <cell r="A447" t="str">
            <v>Kab. Gowa</v>
          </cell>
          <cell r="B447" t="str">
            <v>-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</row>
        <row r="448">
          <cell r="A448" t="str">
            <v>Kab. Jeneponto</v>
          </cell>
          <cell r="B448" t="str">
            <v>-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</row>
        <row r="449">
          <cell r="A449" t="str">
            <v>Kab. Luwu</v>
          </cell>
          <cell r="B449" t="str">
            <v>-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</row>
        <row r="450">
          <cell r="A450" t="str">
            <v>Kab. Luwu Timur</v>
          </cell>
          <cell r="B450" t="str">
            <v>-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</row>
        <row r="451">
          <cell r="A451" t="str">
            <v>Kab. Luwu Utara</v>
          </cell>
          <cell r="B451" t="str">
            <v>96 Tahun 2016</v>
          </cell>
          <cell r="C451">
            <v>42735</v>
          </cell>
          <cell r="D451">
            <v>1185155781000</v>
          </cell>
          <cell r="E451">
            <v>94571011800</v>
          </cell>
          <cell r="F451">
            <v>14415330200</v>
          </cell>
          <cell r="G451">
            <v>8295010600</v>
          </cell>
          <cell r="H451">
            <v>1473460624</v>
          </cell>
          <cell r="I451">
            <v>70387210376</v>
          </cell>
          <cell r="J451">
            <v>832818240000</v>
          </cell>
          <cell r="K451">
            <v>22996104000</v>
          </cell>
          <cell r="L451">
            <v>659185799000</v>
          </cell>
          <cell r="M451">
            <v>150636337000</v>
          </cell>
          <cell r="N451">
            <v>257766529200</v>
          </cell>
          <cell r="O451">
            <v>263727900</v>
          </cell>
          <cell r="P451">
            <v>0</v>
          </cell>
          <cell r="Q451">
            <v>44311263500</v>
          </cell>
          <cell r="R451">
            <v>76011789000</v>
          </cell>
          <cell r="S451">
            <v>137179748800</v>
          </cell>
          <cell r="T451">
            <v>1213544983300</v>
          </cell>
          <cell r="U451">
            <v>649337025600</v>
          </cell>
          <cell r="V451">
            <v>429709521600</v>
          </cell>
          <cell r="W451">
            <v>0</v>
          </cell>
          <cell r="X451">
            <v>100000000</v>
          </cell>
          <cell r="Y451">
            <v>13821490000</v>
          </cell>
          <cell r="Z451">
            <v>360000000</v>
          </cell>
          <cell r="AA451">
            <v>1826034000</v>
          </cell>
          <cell r="AB451">
            <v>202519980000</v>
          </cell>
          <cell r="AC451">
            <v>1000000000</v>
          </cell>
          <cell r="AD451">
            <v>564207957700</v>
          </cell>
          <cell r="AE451">
            <v>24462566000</v>
          </cell>
          <cell r="AF451">
            <v>264599307775</v>
          </cell>
          <cell r="AG451">
            <v>275146083925</v>
          </cell>
          <cell r="AH451">
            <v>33389202300</v>
          </cell>
          <cell r="AI451">
            <v>33389202300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5000000000</v>
          </cell>
          <cell r="AP451">
            <v>0</v>
          </cell>
          <cell r="AQ451">
            <v>5000000000</v>
          </cell>
          <cell r="AR451">
            <v>0</v>
          </cell>
          <cell r="AS451">
            <v>0</v>
          </cell>
        </row>
        <row r="452">
          <cell r="A452" t="str">
            <v>Kab. Maros</v>
          </cell>
          <cell r="B452" t="str">
            <v>-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</row>
        <row r="453">
          <cell r="A453" t="str">
            <v>Kab. Pangkep</v>
          </cell>
          <cell r="B453" t="str">
            <v>-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</row>
        <row r="454">
          <cell r="A454" t="str">
            <v>Kab. Pinrang</v>
          </cell>
          <cell r="B454" t="str">
            <v>-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</row>
        <row r="455">
          <cell r="A455" t="str">
            <v>Kab. Selayar</v>
          </cell>
          <cell r="B455" t="str">
            <v>-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</row>
        <row r="456">
          <cell r="A456" t="str">
            <v>Kab. Sidrap</v>
          </cell>
          <cell r="B456" t="str">
            <v>32 Tahun 2016</v>
          </cell>
          <cell r="C456">
            <v>42712</v>
          </cell>
          <cell r="D456">
            <v>1366878789000</v>
          </cell>
          <cell r="E456">
            <v>122573041000</v>
          </cell>
          <cell r="F456">
            <v>29754256878</v>
          </cell>
          <cell r="G456">
            <v>26129638000</v>
          </cell>
          <cell r="H456">
            <v>5738586000</v>
          </cell>
          <cell r="I456">
            <v>60950560122</v>
          </cell>
          <cell r="J456">
            <v>838257776000</v>
          </cell>
          <cell r="K456">
            <v>24200000000</v>
          </cell>
          <cell r="L456">
            <v>618402978000</v>
          </cell>
          <cell r="M456">
            <v>195654798000</v>
          </cell>
          <cell r="N456">
            <v>406047972000</v>
          </cell>
          <cell r="O456">
            <v>2000000000</v>
          </cell>
          <cell r="P456">
            <v>0</v>
          </cell>
          <cell r="Q456">
            <v>50323859000</v>
          </cell>
          <cell r="R456">
            <v>308180609000</v>
          </cell>
          <cell r="S456">
            <v>45543504000</v>
          </cell>
          <cell r="T456">
            <v>1390088450000</v>
          </cell>
          <cell r="U456">
            <v>672158753000</v>
          </cell>
          <cell r="V456">
            <v>522612238000</v>
          </cell>
          <cell r="W456">
            <v>2654000000</v>
          </cell>
          <cell r="X456">
            <v>3551184000</v>
          </cell>
          <cell r="Y456">
            <v>13804000000</v>
          </cell>
          <cell r="Z456">
            <v>0</v>
          </cell>
          <cell r="AA456">
            <v>4338051000</v>
          </cell>
          <cell r="AB456">
            <v>120199280000</v>
          </cell>
          <cell r="AC456">
            <v>5000000000</v>
          </cell>
          <cell r="AD456">
            <v>717929697000</v>
          </cell>
          <cell r="AE456">
            <v>32836856000</v>
          </cell>
          <cell r="AF456">
            <v>209198826000</v>
          </cell>
          <cell r="AG456">
            <v>475894015000</v>
          </cell>
          <cell r="AH456">
            <v>28963661000</v>
          </cell>
          <cell r="AI456">
            <v>28963661000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5754000000</v>
          </cell>
          <cell r="AP456">
            <v>0</v>
          </cell>
          <cell r="AQ456">
            <v>2000000000</v>
          </cell>
          <cell r="AR456">
            <v>3754000000</v>
          </cell>
          <cell r="AS456">
            <v>0</v>
          </cell>
        </row>
        <row r="457">
          <cell r="A457" t="str">
            <v>Kab. Sinjai</v>
          </cell>
          <cell r="B457" t="str">
            <v>-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</row>
        <row r="458">
          <cell r="A458" t="str">
            <v>Kab. Soppeng</v>
          </cell>
          <cell r="B458" t="str">
            <v>-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</row>
        <row r="459">
          <cell r="A459" t="str">
            <v>Kab. Takalar</v>
          </cell>
          <cell r="B459" t="str">
            <v>-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</row>
        <row r="460">
          <cell r="A460" t="str">
            <v>Kab. Tanatoraja</v>
          </cell>
          <cell r="B460" t="str">
            <v>-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</row>
        <row r="461">
          <cell r="A461" t="str">
            <v>Kab. Toraja Utara</v>
          </cell>
          <cell r="B461" t="str">
            <v>-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</row>
        <row r="462">
          <cell r="A462" t="str">
            <v>Kab. Wajo</v>
          </cell>
          <cell r="B462" t="str">
            <v>-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</row>
        <row r="463">
          <cell r="A463" t="str">
            <v>Kota Makassar</v>
          </cell>
          <cell r="B463" t="str">
            <v>-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</row>
        <row r="464">
          <cell r="A464" t="str">
            <v>Kota Palopo</v>
          </cell>
          <cell r="B464" t="str">
            <v>-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</row>
        <row r="465">
          <cell r="A465" t="str">
            <v>Kota Pare-Pare</v>
          </cell>
          <cell r="B465" t="str">
            <v>47Tahun 2016</v>
          </cell>
          <cell r="C465">
            <v>42723</v>
          </cell>
          <cell r="D465">
            <v>997417871424</v>
          </cell>
          <cell r="E465">
            <v>140345268747</v>
          </cell>
          <cell r="F465">
            <v>19530875000</v>
          </cell>
          <cell r="G465">
            <v>7653925200</v>
          </cell>
          <cell r="H465">
            <v>6089308027</v>
          </cell>
          <cell r="I465">
            <v>107071160520</v>
          </cell>
          <cell r="J465">
            <v>590460597000</v>
          </cell>
          <cell r="K465">
            <v>23237280000</v>
          </cell>
          <cell r="L465">
            <v>462883790000</v>
          </cell>
          <cell r="M465">
            <v>104339527000</v>
          </cell>
          <cell r="N465">
            <v>266612005677</v>
          </cell>
          <cell r="O465">
            <v>3200000000</v>
          </cell>
          <cell r="P465">
            <v>0</v>
          </cell>
          <cell r="Q465">
            <v>47493272477</v>
          </cell>
          <cell r="R465">
            <v>213253346000</v>
          </cell>
          <cell r="S465">
            <v>2665387200</v>
          </cell>
          <cell r="T465">
            <v>1026887348924</v>
          </cell>
          <cell r="U465">
            <v>360576772978</v>
          </cell>
          <cell r="V465">
            <v>324937048918</v>
          </cell>
          <cell r="W465">
            <v>4500000000</v>
          </cell>
          <cell r="X465">
            <v>2919420000</v>
          </cell>
          <cell r="Y465">
            <v>24414400000</v>
          </cell>
          <cell r="Z465">
            <v>1000000000</v>
          </cell>
          <cell r="AA465">
            <v>0</v>
          </cell>
          <cell r="AB465">
            <v>805904060</v>
          </cell>
          <cell r="AC465">
            <v>2000000000</v>
          </cell>
          <cell r="AD465">
            <v>666310575946</v>
          </cell>
          <cell r="AE465">
            <v>19047555000</v>
          </cell>
          <cell r="AF465">
            <v>293861834734</v>
          </cell>
          <cell r="AG465">
            <v>353401186212</v>
          </cell>
          <cell r="AH465">
            <v>45694552500</v>
          </cell>
          <cell r="AI465">
            <v>45694552500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16225075000</v>
          </cell>
          <cell r="AP465">
            <v>0</v>
          </cell>
          <cell r="AQ465">
            <v>12500000000</v>
          </cell>
          <cell r="AR465">
            <v>3725075000</v>
          </cell>
          <cell r="AS465">
            <v>0</v>
          </cell>
        </row>
        <row r="466">
          <cell r="A466" t="str">
            <v>Total Se-Prov. Sulawesi Tenggara</v>
          </cell>
          <cell r="B466" t="str">
            <v>-</v>
          </cell>
          <cell r="C466">
            <v>2</v>
          </cell>
          <cell r="D466">
            <v>12420035598425.77</v>
          </cell>
          <cell r="E466">
            <v>1493272141625.77</v>
          </cell>
          <cell r="F466">
            <v>830382826853</v>
          </cell>
          <cell r="G466">
            <v>195435822728</v>
          </cell>
          <cell r="H466">
            <v>55477115547.769997</v>
          </cell>
          <cell r="I466">
            <v>411976376497</v>
          </cell>
          <cell r="J466">
            <v>9105358324919</v>
          </cell>
          <cell r="K466">
            <v>333889651427</v>
          </cell>
          <cell r="L466">
            <v>6836852873492</v>
          </cell>
          <cell r="M466">
            <v>1934615800000</v>
          </cell>
          <cell r="N466">
            <v>1821405131881</v>
          </cell>
          <cell r="O466">
            <v>18000000000</v>
          </cell>
          <cell r="P466">
            <v>0</v>
          </cell>
          <cell r="Q466">
            <v>104248501895</v>
          </cell>
          <cell r="R466">
            <v>662269238000</v>
          </cell>
          <cell r="S466">
            <v>1036887391986</v>
          </cell>
          <cell r="T466">
            <v>12900777547926.52</v>
          </cell>
          <cell r="U466">
            <v>7252364303011.7695</v>
          </cell>
          <cell r="V466">
            <v>4730636050343.0996</v>
          </cell>
          <cell r="W466">
            <v>26929469285</v>
          </cell>
          <cell r="X466">
            <v>8000000000</v>
          </cell>
          <cell r="Y466">
            <v>828816731450</v>
          </cell>
          <cell r="Z466">
            <v>19344813000</v>
          </cell>
          <cell r="AA466">
            <v>379315047283</v>
          </cell>
          <cell r="AB466">
            <v>1235368712081.6699</v>
          </cell>
          <cell r="AC466">
            <v>23953479569</v>
          </cell>
          <cell r="AD466">
            <v>5648413244914.75</v>
          </cell>
          <cell r="AE466">
            <v>358947196556</v>
          </cell>
          <cell r="AF466">
            <v>1997413743626.6699</v>
          </cell>
          <cell r="AG466">
            <v>3292052304732.0801</v>
          </cell>
          <cell r="AH466">
            <v>666913108586.15002</v>
          </cell>
          <cell r="AI466">
            <v>458286292812.15002</v>
          </cell>
          <cell r="AJ466">
            <v>0</v>
          </cell>
          <cell r="AK466">
            <v>0</v>
          </cell>
          <cell r="AL466">
            <v>208115121278</v>
          </cell>
          <cell r="AM466">
            <v>511694496</v>
          </cell>
          <cell r="AN466">
            <v>0</v>
          </cell>
          <cell r="AO466">
            <v>186171159085.39999</v>
          </cell>
          <cell r="AP466">
            <v>0</v>
          </cell>
          <cell r="AQ466">
            <v>59000000000</v>
          </cell>
          <cell r="AR466">
            <v>127171159085.39999</v>
          </cell>
          <cell r="AS466">
            <v>0</v>
          </cell>
        </row>
        <row r="467">
          <cell r="A467" t="str">
            <v>Prov. Sulawesi Tenggara</v>
          </cell>
          <cell r="B467">
            <v>0</v>
          </cell>
          <cell r="C467">
            <v>42769</v>
          </cell>
          <cell r="D467">
            <v>3545198442342.77</v>
          </cell>
          <cell r="E467">
            <v>743891514196.77002</v>
          </cell>
          <cell r="F467">
            <v>628118997000</v>
          </cell>
          <cell r="G467">
            <v>11971877210</v>
          </cell>
          <cell r="H467">
            <v>23450507809.77</v>
          </cell>
          <cell r="I467">
            <v>80350132177</v>
          </cell>
          <cell r="J467">
            <v>2545935073146</v>
          </cell>
          <cell r="K467">
            <v>99073101000</v>
          </cell>
          <cell r="L467">
            <v>1602253856146</v>
          </cell>
          <cell r="M467">
            <v>844608116000</v>
          </cell>
          <cell r="N467">
            <v>255371855000</v>
          </cell>
          <cell r="O467">
            <v>0</v>
          </cell>
          <cell r="P467">
            <v>0</v>
          </cell>
          <cell r="Q467">
            <v>0</v>
          </cell>
          <cell r="R467">
            <v>255371855000</v>
          </cell>
          <cell r="S467">
            <v>0</v>
          </cell>
          <cell r="T467">
            <v>3597160276733.52</v>
          </cell>
          <cell r="U467">
            <v>2439650181689.52</v>
          </cell>
          <cell r="V467">
            <v>1298460829536.52</v>
          </cell>
          <cell r="W467">
            <v>12227469285</v>
          </cell>
          <cell r="X467">
            <v>0</v>
          </cell>
          <cell r="Y467">
            <v>707025070000</v>
          </cell>
          <cell r="Z467">
            <v>0</v>
          </cell>
          <cell r="AA467">
            <v>376926983381</v>
          </cell>
          <cell r="AB467">
            <v>34545829487</v>
          </cell>
          <cell r="AC467">
            <v>10464000000</v>
          </cell>
          <cell r="AD467">
            <v>1157510095044</v>
          </cell>
          <cell r="AE467">
            <v>61819436877</v>
          </cell>
          <cell r="AF467">
            <v>321137528638</v>
          </cell>
          <cell r="AG467">
            <v>774553129529</v>
          </cell>
          <cell r="AH467">
            <v>161377574790.14999</v>
          </cell>
          <cell r="AI467">
            <v>161377574790.14999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109415740399.39999</v>
          </cell>
          <cell r="AP467">
            <v>0</v>
          </cell>
          <cell r="AQ467">
            <v>32000000000</v>
          </cell>
          <cell r="AR467">
            <v>77415740399.399994</v>
          </cell>
          <cell r="AS467">
            <v>0</v>
          </cell>
        </row>
        <row r="468">
          <cell r="A468" t="str">
            <v>Total Kab/Kota Se-Prov. Sulawesi Tenggara</v>
          </cell>
          <cell r="B468" t="str">
            <v>-</v>
          </cell>
          <cell r="C468">
            <v>2</v>
          </cell>
          <cell r="D468">
            <v>8874837156083</v>
          </cell>
          <cell r="E468">
            <v>749380627429</v>
          </cell>
          <cell r="F468">
            <v>202263829853</v>
          </cell>
          <cell r="G468">
            <v>183463945518</v>
          </cell>
          <cell r="H468">
            <v>32026607738</v>
          </cell>
          <cell r="I468">
            <v>331626244320</v>
          </cell>
          <cell r="J468">
            <v>6559423251773</v>
          </cell>
          <cell r="K468">
            <v>234816550427</v>
          </cell>
          <cell r="L468">
            <v>5234599017346</v>
          </cell>
          <cell r="M468">
            <v>1090007684000</v>
          </cell>
          <cell r="N468">
            <v>1566033276881</v>
          </cell>
          <cell r="O468">
            <v>18000000000</v>
          </cell>
          <cell r="P468">
            <v>0</v>
          </cell>
          <cell r="Q468">
            <v>104248501895</v>
          </cell>
          <cell r="R468">
            <v>406897383000</v>
          </cell>
          <cell r="S468">
            <v>1036887391986</v>
          </cell>
          <cell r="T468">
            <v>9303617271193</v>
          </cell>
          <cell r="U468">
            <v>4812714121322.25</v>
          </cell>
          <cell r="V468">
            <v>3432175220806.5801</v>
          </cell>
          <cell r="W468">
            <v>14702000000</v>
          </cell>
          <cell r="X468">
            <v>8000000000</v>
          </cell>
          <cell r="Y468">
            <v>121791661450</v>
          </cell>
          <cell r="Z468">
            <v>19344813000</v>
          </cell>
          <cell r="AA468">
            <v>2388063902</v>
          </cell>
          <cell r="AB468">
            <v>1200822882594.6699</v>
          </cell>
          <cell r="AC468">
            <v>13489479569</v>
          </cell>
          <cell r="AD468">
            <v>4490903149870.75</v>
          </cell>
          <cell r="AE468">
            <v>297127759679</v>
          </cell>
          <cell r="AF468">
            <v>1676276214988.6699</v>
          </cell>
          <cell r="AG468">
            <v>2517499175203.0801</v>
          </cell>
          <cell r="AH468">
            <v>505535533796</v>
          </cell>
          <cell r="AI468">
            <v>296908718022</v>
          </cell>
          <cell r="AJ468">
            <v>0</v>
          </cell>
          <cell r="AK468">
            <v>0</v>
          </cell>
          <cell r="AL468">
            <v>208115121278</v>
          </cell>
          <cell r="AM468">
            <v>511694496</v>
          </cell>
          <cell r="AN468">
            <v>0</v>
          </cell>
          <cell r="AO468">
            <v>76755418686</v>
          </cell>
          <cell r="AP468">
            <v>0</v>
          </cell>
          <cell r="AQ468">
            <v>27000000000</v>
          </cell>
          <cell r="AR468">
            <v>49755418686</v>
          </cell>
          <cell r="AS468">
            <v>0</v>
          </cell>
        </row>
        <row r="469">
          <cell r="A469" t="str">
            <v>Kab. Bombana</v>
          </cell>
          <cell r="B469" t="str">
            <v>-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</row>
        <row r="470">
          <cell r="A470" t="str">
            <v>Kab. Buton</v>
          </cell>
          <cell r="B470" t="str">
            <v>-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</row>
        <row r="471">
          <cell r="A471" t="str">
            <v>Kab. Buton Utara</v>
          </cell>
          <cell r="B471" t="str">
            <v>58 Tahun 2016</v>
          </cell>
          <cell r="C471">
            <v>42734</v>
          </cell>
          <cell r="D471">
            <v>602579923304</v>
          </cell>
          <cell r="E471">
            <v>12961404277</v>
          </cell>
          <cell r="F471">
            <v>2107600000</v>
          </cell>
          <cell r="G471">
            <v>2113556318</v>
          </cell>
          <cell r="H471">
            <v>2896078559</v>
          </cell>
          <cell r="I471">
            <v>5844169400</v>
          </cell>
          <cell r="J471">
            <v>499273166000</v>
          </cell>
          <cell r="K471">
            <v>13281430000</v>
          </cell>
          <cell r="L471">
            <v>409245153000</v>
          </cell>
          <cell r="M471">
            <v>76746583000</v>
          </cell>
          <cell r="N471">
            <v>90345353027</v>
          </cell>
          <cell r="O471">
            <v>0</v>
          </cell>
          <cell r="P471">
            <v>0</v>
          </cell>
          <cell r="Q471">
            <v>4491170027</v>
          </cell>
          <cell r="R471">
            <v>23684200000</v>
          </cell>
          <cell r="S471">
            <v>62169983000</v>
          </cell>
          <cell r="T471">
            <v>616190298384</v>
          </cell>
          <cell r="U471">
            <v>277971014524</v>
          </cell>
          <cell r="V471">
            <v>166872831072</v>
          </cell>
          <cell r="W471">
            <v>0</v>
          </cell>
          <cell r="X471">
            <v>0</v>
          </cell>
          <cell r="Y471">
            <v>2150000000</v>
          </cell>
          <cell r="Z471">
            <v>0</v>
          </cell>
          <cell r="AA471">
            <v>424116000</v>
          </cell>
          <cell r="AB471">
            <v>107824067452</v>
          </cell>
          <cell r="AC471">
            <v>700000000</v>
          </cell>
          <cell r="AD471">
            <v>338219283860</v>
          </cell>
          <cell r="AE471">
            <v>13884876450</v>
          </cell>
          <cell r="AF471">
            <v>138150593935</v>
          </cell>
          <cell r="AG471">
            <v>186183813475</v>
          </cell>
          <cell r="AH471">
            <v>21000000000</v>
          </cell>
          <cell r="AI471">
            <v>21000000000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7389624920</v>
          </cell>
          <cell r="AP471">
            <v>0</v>
          </cell>
          <cell r="AQ471">
            <v>2500000000</v>
          </cell>
          <cell r="AR471">
            <v>4889624920</v>
          </cell>
          <cell r="AS471">
            <v>0</v>
          </cell>
        </row>
        <row r="472">
          <cell r="A472" t="str">
            <v>Kab. Kolaka</v>
          </cell>
          <cell r="B472" t="str">
            <v>37 Tahun 2016</v>
          </cell>
          <cell r="C472">
            <v>42733</v>
          </cell>
          <cell r="D472">
            <v>1139121344632</v>
          </cell>
          <cell r="E472">
            <v>80163288774</v>
          </cell>
          <cell r="F472">
            <v>18453240100</v>
          </cell>
          <cell r="G472">
            <v>9856654200</v>
          </cell>
          <cell r="H472">
            <v>7635197237</v>
          </cell>
          <cell r="I472">
            <v>44218197237</v>
          </cell>
          <cell r="J472">
            <v>769151843000</v>
          </cell>
          <cell r="K472">
            <v>72125052000</v>
          </cell>
          <cell r="L472">
            <v>593123363000</v>
          </cell>
          <cell r="M472">
            <v>103903428000</v>
          </cell>
          <cell r="N472">
            <v>289806212858</v>
          </cell>
          <cell r="O472">
            <v>0</v>
          </cell>
          <cell r="P472">
            <v>0</v>
          </cell>
          <cell r="Q472">
            <v>15062493872</v>
          </cell>
          <cell r="R472">
            <v>59355152000</v>
          </cell>
          <cell r="S472">
            <v>215388566986</v>
          </cell>
          <cell r="T472">
            <v>1149771344632</v>
          </cell>
          <cell r="U472">
            <v>596829397125</v>
          </cell>
          <cell r="V472">
            <v>417812146950</v>
          </cell>
          <cell r="W472">
            <v>0</v>
          </cell>
          <cell r="X472">
            <v>0</v>
          </cell>
          <cell r="Y472">
            <v>10275000000</v>
          </cell>
          <cell r="Z472">
            <v>1494000000</v>
          </cell>
          <cell r="AA472">
            <v>0</v>
          </cell>
          <cell r="AB472">
            <v>165748250175</v>
          </cell>
          <cell r="AC472">
            <v>1500000000</v>
          </cell>
          <cell r="AD472">
            <v>552941947507</v>
          </cell>
          <cell r="AE472">
            <v>54775622000</v>
          </cell>
          <cell r="AF472">
            <v>200777371072</v>
          </cell>
          <cell r="AG472">
            <v>297388954435</v>
          </cell>
          <cell r="AH472">
            <v>11650000000</v>
          </cell>
          <cell r="AI472">
            <v>11650000000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1000000000</v>
          </cell>
          <cell r="AP472">
            <v>0</v>
          </cell>
          <cell r="AQ472">
            <v>1000000000</v>
          </cell>
          <cell r="AR472">
            <v>0</v>
          </cell>
          <cell r="AS472">
            <v>0</v>
          </cell>
        </row>
        <row r="473">
          <cell r="A473" t="str">
            <v>Kab. Kolaka Timur</v>
          </cell>
          <cell r="B473" t="str">
            <v>-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</row>
        <row r="474">
          <cell r="A474" t="str">
            <v>Kab. Kolaka Utara</v>
          </cell>
          <cell r="B474" t="str">
            <v>-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</row>
        <row r="475">
          <cell r="A475" t="str">
            <v>Kab. Konawe</v>
          </cell>
          <cell r="B475" t="str">
            <v>1 Tahun 2017</v>
          </cell>
          <cell r="C475">
            <v>42736</v>
          </cell>
          <cell r="D475">
            <v>1462337767140</v>
          </cell>
          <cell r="E475">
            <v>127726100000</v>
          </cell>
          <cell r="F475">
            <v>53105000000</v>
          </cell>
          <cell r="G475">
            <v>22470100000</v>
          </cell>
          <cell r="H475">
            <v>4000000000</v>
          </cell>
          <cell r="I475">
            <v>48151000000</v>
          </cell>
          <cell r="J475">
            <v>904134468130</v>
          </cell>
          <cell r="K475">
            <v>20309480000</v>
          </cell>
          <cell r="L475">
            <v>715033403130</v>
          </cell>
          <cell r="M475">
            <v>168791585000</v>
          </cell>
          <cell r="N475">
            <v>430477199010</v>
          </cell>
          <cell r="O475">
            <v>500000000</v>
          </cell>
          <cell r="P475">
            <v>0</v>
          </cell>
          <cell r="Q475">
            <v>11869089010</v>
          </cell>
          <cell r="R475">
            <v>52010057000</v>
          </cell>
          <cell r="S475">
            <v>366098053000</v>
          </cell>
          <cell r="T475">
            <v>1636150419358</v>
          </cell>
          <cell r="U475">
            <v>900637746892</v>
          </cell>
          <cell r="V475">
            <v>560894467800</v>
          </cell>
          <cell r="W475">
            <v>6000000000</v>
          </cell>
          <cell r="X475">
            <v>0</v>
          </cell>
          <cell r="Y475">
            <v>31419000000</v>
          </cell>
          <cell r="Z475">
            <v>7583313000</v>
          </cell>
          <cell r="AA475">
            <v>0</v>
          </cell>
          <cell r="AB475">
            <v>293740966092</v>
          </cell>
          <cell r="AC475">
            <v>1000000000</v>
          </cell>
          <cell r="AD475">
            <v>735512672466</v>
          </cell>
          <cell r="AE475">
            <v>22194494425</v>
          </cell>
          <cell r="AF475">
            <v>301282918535</v>
          </cell>
          <cell r="AG475">
            <v>412035259506</v>
          </cell>
          <cell r="AH475">
            <v>200998900000</v>
          </cell>
          <cell r="AI475">
            <v>5000000000</v>
          </cell>
          <cell r="AJ475">
            <v>0</v>
          </cell>
          <cell r="AK475">
            <v>0</v>
          </cell>
          <cell r="AL475">
            <v>195968900000</v>
          </cell>
          <cell r="AM475">
            <v>30000000</v>
          </cell>
          <cell r="AN475">
            <v>0</v>
          </cell>
          <cell r="AO475">
            <v>27186247782</v>
          </cell>
          <cell r="AP475">
            <v>0</v>
          </cell>
          <cell r="AQ475">
            <v>2000000000</v>
          </cell>
          <cell r="AR475">
            <v>25186247782</v>
          </cell>
          <cell r="AS475">
            <v>0</v>
          </cell>
        </row>
        <row r="476">
          <cell r="A476" t="str">
            <v>Kab. Konawe Kepulauan</v>
          </cell>
          <cell r="B476" t="str">
            <v>-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</row>
        <row r="477">
          <cell r="A477" t="str">
            <v>Kab. Konawe Selatan</v>
          </cell>
          <cell r="B477" t="str">
            <v>-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</row>
        <row r="478">
          <cell r="A478" t="str">
            <v>Kab. Konawe Utara</v>
          </cell>
          <cell r="B478" t="str">
            <v>67 Tahun 2016</v>
          </cell>
          <cell r="C478">
            <v>42734</v>
          </cell>
          <cell r="D478">
            <v>737944383046</v>
          </cell>
          <cell r="E478">
            <v>12750000000</v>
          </cell>
          <cell r="F478">
            <v>1289445733</v>
          </cell>
          <cell r="G478">
            <v>3640000000</v>
          </cell>
          <cell r="H478">
            <v>2016073267</v>
          </cell>
          <cell r="I478">
            <v>5804481000</v>
          </cell>
          <cell r="J478">
            <v>576085803000</v>
          </cell>
          <cell r="K478">
            <v>28778652000</v>
          </cell>
          <cell r="L478">
            <v>459090815000</v>
          </cell>
          <cell r="M478">
            <v>88216336000</v>
          </cell>
          <cell r="N478">
            <v>149108580046</v>
          </cell>
          <cell r="O478">
            <v>0</v>
          </cell>
          <cell r="P478">
            <v>0</v>
          </cell>
          <cell r="Q478">
            <v>5342540046</v>
          </cell>
          <cell r="R478">
            <v>22944405000</v>
          </cell>
          <cell r="S478">
            <v>120821635000</v>
          </cell>
          <cell r="T478">
            <v>754144866436</v>
          </cell>
          <cell r="U478">
            <v>400718132621</v>
          </cell>
          <cell r="V478">
            <v>217913155642.32999</v>
          </cell>
          <cell r="W478">
            <v>0</v>
          </cell>
          <cell r="X478">
            <v>0</v>
          </cell>
          <cell r="Y478">
            <v>6500000000</v>
          </cell>
          <cell r="Z478">
            <v>5767500000</v>
          </cell>
          <cell r="AA478">
            <v>0</v>
          </cell>
          <cell r="AB478">
            <v>169037476978.67001</v>
          </cell>
          <cell r="AC478">
            <v>1500000000</v>
          </cell>
          <cell r="AD478">
            <v>353426733815</v>
          </cell>
          <cell r="AE478">
            <v>30814335004</v>
          </cell>
          <cell r="AF478">
            <v>158391344046</v>
          </cell>
          <cell r="AG478">
            <v>164221054765</v>
          </cell>
          <cell r="AH478">
            <v>18200483390</v>
          </cell>
          <cell r="AI478">
            <v>18200483390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2000000000</v>
          </cell>
          <cell r="AP478">
            <v>0</v>
          </cell>
          <cell r="AQ478">
            <v>2000000000</v>
          </cell>
          <cell r="AR478">
            <v>0</v>
          </cell>
          <cell r="AS478">
            <v>0</v>
          </cell>
        </row>
        <row r="479">
          <cell r="A479" t="str">
            <v>Kab. Muna</v>
          </cell>
          <cell r="B479" t="str">
            <v>3 Tahun 2017</v>
          </cell>
          <cell r="C479">
            <v>42760</v>
          </cell>
          <cell r="D479">
            <v>1084898751556</v>
          </cell>
          <cell r="E479">
            <v>58876300000</v>
          </cell>
          <cell r="F479">
            <v>5513000000</v>
          </cell>
          <cell r="G479">
            <v>28863300000</v>
          </cell>
          <cell r="H479">
            <v>3500000000</v>
          </cell>
          <cell r="I479">
            <v>21000000000</v>
          </cell>
          <cell r="J479">
            <v>861390571000</v>
          </cell>
          <cell r="K479">
            <v>15053940000</v>
          </cell>
          <cell r="L479">
            <v>669896273000</v>
          </cell>
          <cell r="M479">
            <v>176440358000</v>
          </cell>
          <cell r="N479">
            <v>164631880556</v>
          </cell>
          <cell r="O479">
            <v>0</v>
          </cell>
          <cell r="P479">
            <v>0</v>
          </cell>
          <cell r="Q479">
            <v>10405254556</v>
          </cell>
          <cell r="R479">
            <v>56445920000</v>
          </cell>
          <cell r="S479">
            <v>97780706000</v>
          </cell>
          <cell r="T479">
            <v>1103792105697</v>
          </cell>
          <cell r="U479">
            <v>656665043300</v>
          </cell>
          <cell r="V479">
            <v>465107638000</v>
          </cell>
          <cell r="W479">
            <v>8702000000</v>
          </cell>
          <cell r="X479">
            <v>8000000000</v>
          </cell>
          <cell r="Y479">
            <v>6726000000</v>
          </cell>
          <cell r="Z479">
            <v>0</v>
          </cell>
          <cell r="AA479">
            <v>977630000</v>
          </cell>
          <cell r="AB479">
            <v>166635727300</v>
          </cell>
          <cell r="AC479">
            <v>516048000</v>
          </cell>
          <cell r="AD479">
            <v>447127062397</v>
          </cell>
          <cell r="AE479">
            <v>33598372200</v>
          </cell>
          <cell r="AF479">
            <v>123288911419</v>
          </cell>
          <cell r="AG479">
            <v>290239778778</v>
          </cell>
          <cell r="AH479">
            <v>18993354141</v>
          </cell>
          <cell r="AI479">
            <v>6847132863</v>
          </cell>
          <cell r="AJ479">
            <v>0</v>
          </cell>
          <cell r="AK479">
            <v>0</v>
          </cell>
          <cell r="AL479">
            <v>12146221278</v>
          </cell>
          <cell r="AM479">
            <v>0</v>
          </cell>
          <cell r="AN479">
            <v>0</v>
          </cell>
          <cell r="AO479">
            <v>100000000</v>
          </cell>
          <cell r="AP479">
            <v>0</v>
          </cell>
          <cell r="AQ479">
            <v>0</v>
          </cell>
          <cell r="AR479">
            <v>100000000</v>
          </cell>
          <cell r="AS479">
            <v>0</v>
          </cell>
        </row>
        <row r="480">
          <cell r="A480" t="str">
            <v>Kab. Wakatobi</v>
          </cell>
          <cell r="B480" t="str">
            <v>64 Tahun 2016</v>
          </cell>
          <cell r="C480">
            <v>42719</v>
          </cell>
          <cell r="D480">
            <v>721095387276</v>
          </cell>
          <cell r="E480">
            <v>27867272529</v>
          </cell>
          <cell r="F480">
            <v>6643000000</v>
          </cell>
          <cell r="G480">
            <v>1920030000</v>
          </cell>
          <cell r="H480">
            <v>7374566110</v>
          </cell>
          <cell r="I480">
            <v>11929676419</v>
          </cell>
          <cell r="J480">
            <v>617945670427</v>
          </cell>
          <cell r="K480">
            <v>15430252427</v>
          </cell>
          <cell r="L480">
            <v>448658430000</v>
          </cell>
          <cell r="M480">
            <v>153856988000</v>
          </cell>
          <cell r="N480">
            <v>75282444320</v>
          </cell>
          <cell r="O480">
            <v>0</v>
          </cell>
          <cell r="P480">
            <v>0</v>
          </cell>
          <cell r="Q480">
            <v>7117601320</v>
          </cell>
          <cell r="R480">
            <v>7500000000</v>
          </cell>
          <cell r="S480">
            <v>60664843000</v>
          </cell>
          <cell r="T480">
            <v>736072701291</v>
          </cell>
          <cell r="U480">
            <v>352947817173</v>
          </cell>
          <cell r="V480">
            <v>234656762382</v>
          </cell>
          <cell r="W480">
            <v>0</v>
          </cell>
          <cell r="X480">
            <v>0</v>
          </cell>
          <cell r="Y480">
            <v>5161800000</v>
          </cell>
          <cell r="Z480">
            <v>3455000000</v>
          </cell>
          <cell r="AA480">
            <v>856303000</v>
          </cell>
          <cell r="AB480">
            <v>107479520222</v>
          </cell>
          <cell r="AC480">
            <v>1338431569</v>
          </cell>
          <cell r="AD480">
            <v>383124884118</v>
          </cell>
          <cell r="AE480">
            <v>27637431900</v>
          </cell>
          <cell r="AF480">
            <v>156669267401</v>
          </cell>
          <cell r="AG480">
            <v>198818184817</v>
          </cell>
          <cell r="AH480">
            <v>43908595999</v>
          </cell>
          <cell r="AI480">
            <v>43426901503</v>
          </cell>
          <cell r="AJ480">
            <v>0</v>
          </cell>
          <cell r="AK480">
            <v>0</v>
          </cell>
          <cell r="AL480">
            <v>0</v>
          </cell>
          <cell r="AM480">
            <v>481694496</v>
          </cell>
          <cell r="AN480">
            <v>0</v>
          </cell>
          <cell r="AO480">
            <v>28931281984</v>
          </cell>
          <cell r="AP480">
            <v>0</v>
          </cell>
          <cell r="AQ480">
            <v>9500000000</v>
          </cell>
          <cell r="AR480">
            <v>19431281984</v>
          </cell>
          <cell r="AS480">
            <v>0</v>
          </cell>
        </row>
        <row r="481">
          <cell r="A481" t="str">
            <v>Kota Bau-Bau</v>
          </cell>
          <cell r="B481" t="str">
            <v>64 Tahun 2016</v>
          </cell>
          <cell r="C481">
            <v>42721</v>
          </cell>
          <cell r="D481">
            <v>797729488585</v>
          </cell>
          <cell r="E481">
            <v>60649455956</v>
          </cell>
          <cell r="F481">
            <v>15000000000</v>
          </cell>
          <cell r="G481">
            <v>5109240000</v>
          </cell>
          <cell r="H481">
            <v>4604692565</v>
          </cell>
          <cell r="I481">
            <v>35935523391</v>
          </cell>
          <cell r="J481">
            <v>661594488660</v>
          </cell>
          <cell r="K481">
            <v>17390482000</v>
          </cell>
          <cell r="L481">
            <v>546258931660</v>
          </cell>
          <cell r="M481">
            <v>97945075000</v>
          </cell>
          <cell r="N481">
            <v>75485543969</v>
          </cell>
          <cell r="O481">
            <v>3500000000</v>
          </cell>
          <cell r="P481">
            <v>0</v>
          </cell>
          <cell r="Q481">
            <v>11436570969</v>
          </cell>
          <cell r="R481">
            <v>60548973000</v>
          </cell>
          <cell r="S481">
            <v>0</v>
          </cell>
          <cell r="T481">
            <v>847355120560</v>
          </cell>
          <cell r="U481">
            <v>388573317702</v>
          </cell>
          <cell r="V481">
            <v>371025123877</v>
          </cell>
          <cell r="W481">
            <v>0</v>
          </cell>
          <cell r="X481">
            <v>0</v>
          </cell>
          <cell r="Y481">
            <v>14769400000</v>
          </cell>
          <cell r="Z481">
            <v>45000000</v>
          </cell>
          <cell r="AA481">
            <v>0</v>
          </cell>
          <cell r="AB481">
            <v>733793825</v>
          </cell>
          <cell r="AC481">
            <v>2000000000</v>
          </cell>
          <cell r="AD481">
            <v>458781802858</v>
          </cell>
          <cell r="AE481">
            <v>15758706000</v>
          </cell>
          <cell r="AF481">
            <v>210726085799</v>
          </cell>
          <cell r="AG481">
            <v>232297011059</v>
          </cell>
          <cell r="AH481">
            <v>55773895975</v>
          </cell>
          <cell r="AI481">
            <v>55773895975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6148264000</v>
          </cell>
          <cell r="AP481">
            <v>0</v>
          </cell>
          <cell r="AQ481">
            <v>6000000000</v>
          </cell>
          <cell r="AR481">
            <v>148264000</v>
          </cell>
          <cell r="AS481">
            <v>0</v>
          </cell>
        </row>
        <row r="482">
          <cell r="A482" t="str">
            <v>Kota Kendari</v>
          </cell>
          <cell r="B482" t="str">
            <v>72 Tahun 2016</v>
          </cell>
          <cell r="C482">
            <v>42732</v>
          </cell>
          <cell r="D482">
            <v>1266447598389</v>
          </cell>
          <cell r="E482">
            <v>357121620243</v>
          </cell>
          <cell r="F482">
            <v>98010000000</v>
          </cell>
          <cell r="G482">
            <v>107925815000</v>
          </cell>
          <cell r="H482">
            <v>0</v>
          </cell>
          <cell r="I482">
            <v>151185805243</v>
          </cell>
          <cell r="J482">
            <v>784255772000</v>
          </cell>
          <cell r="K482">
            <v>30789587000</v>
          </cell>
          <cell r="L482">
            <v>674633290000</v>
          </cell>
          <cell r="M482">
            <v>78832895000</v>
          </cell>
          <cell r="N482">
            <v>125070206146</v>
          </cell>
          <cell r="O482">
            <v>0</v>
          </cell>
          <cell r="P482">
            <v>0</v>
          </cell>
          <cell r="Q482">
            <v>30347959146</v>
          </cell>
          <cell r="R482">
            <v>94722247000</v>
          </cell>
          <cell r="S482">
            <v>0</v>
          </cell>
          <cell r="T482">
            <v>1266447598389</v>
          </cell>
          <cell r="U482">
            <v>679829571347</v>
          </cell>
          <cell r="V482">
            <v>654533847247</v>
          </cell>
          <cell r="W482">
            <v>0</v>
          </cell>
          <cell r="X482">
            <v>0</v>
          </cell>
          <cell r="Y482">
            <v>21241255450</v>
          </cell>
          <cell r="Z482">
            <v>0</v>
          </cell>
          <cell r="AA482">
            <v>0</v>
          </cell>
          <cell r="AB482">
            <v>1054468650</v>
          </cell>
          <cell r="AC482">
            <v>3000000000</v>
          </cell>
          <cell r="AD482">
            <v>586618027042</v>
          </cell>
          <cell r="AE482">
            <v>65637545200</v>
          </cell>
          <cell r="AF482">
            <v>174504686495</v>
          </cell>
          <cell r="AG482">
            <v>346475795347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</row>
        <row r="483">
          <cell r="A483" t="str">
            <v>Kab. Buton Selatan</v>
          </cell>
          <cell r="B483" t="str">
            <v>68 Tahun 2016</v>
          </cell>
          <cell r="C483">
            <v>42733</v>
          </cell>
          <cell r="D483">
            <v>499806918689</v>
          </cell>
          <cell r="E483">
            <v>4504871630</v>
          </cell>
          <cell r="F483">
            <v>1023600000</v>
          </cell>
          <cell r="G483">
            <v>430250000</v>
          </cell>
          <cell r="H483">
            <v>0</v>
          </cell>
          <cell r="I483">
            <v>3051021630</v>
          </cell>
          <cell r="J483">
            <v>427094279000</v>
          </cell>
          <cell r="K483">
            <v>10985574000</v>
          </cell>
          <cell r="L483">
            <v>340369773000</v>
          </cell>
          <cell r="M483">
            <v>75738932000</v>
          </cell>
          <cell r="N483">
            <v>68207768059</v>
          </cell>
          <cell r="O483">
            <v>14000000000</v>
          </cell>
          <cell r="P483">
            <v>0</v>
          </cell>
          <cell r="Q483">
            <v>4687676059</v>
          </cell>
          <cell r="R483">
            <v>0</v>
          </cell>
          <cell r="S483">
            <v>49520092000</v>
          </cell>
          <cell r="T483">
            <v>513786918689</v>
          </cell>
          <cell r="U483">
            <v>259622432881.25</v>
          </cell>
          <cell r="V483">
            <v>158762522681.25</v>
          </cell>
          <cell r="W483">
            <v>0</v>
          </cell>
          <cell r="X483">
            <v>0</v>
          </cell>
          <cell r="Y483">
            <v>13884006000</v>
          </cell>
          <cell r="Z483">
            <v>1000000000</v>
          </cell>
          <cell r="AA483">
            <v>0</v>
          </cell>
          <cell r="AB483">
            <v>84975904200</v>
          </cell>
          <cell r="AC483">
            <v>1000000000</v>
          </cell>
          <cell r="AD483">
            <v>254164485807.75</v>
          </cell>
          <cell r="AE483">
            <v>14634223500</v>
          </cell>
          <cell r="AF483">
            <v>87006940786.669998</v>
          </cell>
          <cell r="AG483">
            <v>152523321521.07999</v>
          </cell>
          <cell r="AH483">
            <v>15980000000</v>
          </cell>
          <cell r="AI483">
            <v>15980000000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2000000000</v>
          </cell>
          <cell r="AP483">
            <v>0</v>
          </cell>
          <cell r="AQ483">
            <v>2000000000</v>
          </cell>
          <cell r="AR483">
            <v>0</v>
          </cell>
          <cell r="AS483">
            <v>0</v>
          </cell>
        </row>
        <row r="484">
          <cell r="A484" t="str">
            <v>Kab. Buton Tengah</v>
          </cell>
          <cell r="B484" t="str">
            <v>-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</row>
        <row r="485">
          <cell r="A485" t="str">
            <v>Kab. Muna Barat</v>
          </cell>
          <cell r="B485" t="str">
            <v>49 Tahun 2017</v>
          </cell>
          <cell r="C485">
            <v>42760</v>
          </cell>
          <cell r="D485">
            <v>562875593466</v>
          </cell>
          <cell r="E485">
            <v>6760314020</v>
          </cell>
          <cell r="F485">
            <v>1118944020</v>
          </cell>
          <cell r="G485">
            <v>1135000000</v>
          </cell>
          <cell r="H485">
            <v>0</v>
          </cell>
          <cell r="I485">
            <v>4506370000</v>
          </cell>
          <cell r="J485">
            <v>458497190556</v>
          </cell>
          <cell r="K485">
            <v>10672101000</v>
          </cell>
          <cell r="L485">
            <v>378289585556</v>
          </cell>
          <cell r="M485">
            <v>69535504000</v>
          </cell>
          <cell r="N485">
            <v>97618088890</v>
          </cell>
          <cell r="O485">
            <v>0</v>
          </cell>
          <cell r="P485">
            <v>0</v>
          </cell>
          <cell r="Q485">
            <v>3488146890</v>
          </cell>
          <cell r="R485">
            <v>29686429000</v>
          </cell>
          <cell r="S485">
            <v>64443513000</v>
          </cell>
          <cell r="T485">
            <v>679905897757</v>
          </cell>
          <cell r="U485">
            <v>298919647757</v>
          </cell>
          <cell r="V485">
            <v>184596725155</v>
          </cell>
          <cell r="W485">
            <v>0</v>
          </cell>
          <cell r="X485">
            <v>0</v>
          </cell>
          <cell r="Y485">
            <v>9665200000</v>
          </cell>
          <cell r="Z485">
            <v>0</v>
          </cell>
          <cell r="AA485">
            <v>130014902</v>
          </cell>
          <cell r="AB485">
            <v>103592707700</v>
          </cell>
          <cell r="AC485">
            <v>935000000</v>
          </cell>
          <cell r="AD485">
            <v>380986250000</v>
          </cell>
          <cell r="AE485">
            <v>18192153000</v>
          </cell>
          <cell r="AF485">
            <v>125478095500</v>
          </cell>
          <cell r="AG485">
            <v>237316001500</v>
          </cell>
          <cell r="AH485">
            <v>119030304291</v>
          </cell>
          <cell r="AI485">
            <v>119030304291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2000000000</v>
          </cell>
          <cell r="AP485">
            <v>0</v>
          </cell>
          <cell r="AQ485">
            <v>2000000000</v>
          </cell>
          <cell r="AR485">
            <v>0</v>
          </cell>
          <cell r="AS485">
            <v>0</v>
          </cell>
        </row>
        <row r="486">
          <cell r="A486" t="str">
            <v>Total Se-Prov. Bali</v>
          </cell>
          <cell r="B486" t="str">
            <v>-</v>
          </cell>
          <cell r="C486">
            <v>2</v>
          </cell>
          <cell r="D486">
            <v>16654390033590.98</v>
          </cell>
          <cell r="E486">
            <v>8730740975146.5195</v>
          </cell>
          <cell r="F486">
            <v>7294569357041.6201</v>
          </cell>
          <cell r="G486">
            <v>289039331332.14001</v>
          </cell>
          <cell r="H486">
            <v>399442438237.13</v>
          </cell>
          <cell r="I486">
            <v>747689848535.63</v>
          </cell>
          <cell r="J486">
            <v>6158743912302.3301</v>
          </cell>
          <cell r="K486">
            <v>463227323736.33002</v>
          </cell>
          <cell r="L486">
            <v>4154035663566</v>
          </cell>
          <cell r="M486">
            <v>1541480925000</v>
          </cell>
          <cell r="N486">
            <v>1764905146142.1299</v>
          </cell>
          <cell r="O486">
            <v>9690000000</v>
          </cell>
          <cell r="P486">
            <v>0</v>
          </cell>
          <cell r="Q486">
            <v>671863079142.13</v>
          </cell>
          <cell r="R486">
            <v>530265743000</v>
          </cell>
          <cell r="S486">
            <v>553086324000</v>
          </cell>
          <cell r="T486">
            <v>18533287125497.91</v>
          </cell>
          <cell r="U486">
            <v>10881738083366.43</v>
          </cell>
          <cell r="V486">
            <v>5644212241195.8096</v>
          </cell>
          <cell r="W486">
            <v>6590000000</v>
          </cell>
          <cell r="X486">
            <v>19340792000</v>
          </cell>
          <cell r="Y486">
            <v>1668138067679</v>
          </cell>
          <cell r="Z486">
            <v>89099200000</v>
          </cell>
          <cell r="AA486">
            <v>1644281666632.7</v>
          </cell>
          <cell r="AB486">
            <v>1785564312660.5701</v>
          </cell>
          <cell r="AC486">
            <v>24511803198.349998</v>
          </cell>
          <cell r="AD486">
            <v>7651549042131.4805</v>
          </cell>
          <cell r="AE486">
            <v>287836987363.69</v>
          </cell>
          <cell r="AF486">
            <v>3949154717163.6401</v>
          </cell>
          <cell r="AG486">
            <v>3414557337604.1499</v>
          </cell>
          <cell r="AH486">
            <v>2004208599486.1001</v>
          </cell>
          <cell r="AI486">
            <v>1828294919348.1001</v>
          </cell>
          <cell r="AJ486">
            <v>0</v>
          </cell>
          <cell r="AK486">
            <v>0</v>
          </cell>
          <cell r="AL486">
            <v>116000000000</v>
          </cell>
          <cell r="AM486">
            <v>59913680138</v>
          </cell>
          <cell r="AN486">
            <v>0</v>
          </cell>
          <cell r="AO486">
            <v>51853162027</v>
          </cell>
          <cell r="AP486">
            <v>0</v>
          </cell>
          <cell r="AQ486">
            <v>36495426000</v>
          </cell>
          <cell r="AR486">
            <v>15357736027</v>
          </cell>
          <cell r="AS486">
            <v>0</v>
          </cell>
        </row>
        <row r="487">
          <cell r="A487" t="str">
            <v>Prov. Bali</v>
          </cell>
          <cell r="B487" t="str">
            <v>12 Tahun 2016</v>
          </cell>
          <cell r="C487">
            <v>42734</v>
          </cell>
          <cell r="D487">
            <v>6222703627308</v>
          </cell>
          <cell r="E487">
            <v>3250531000000</v>
          </cell>
          <cell r="F487">
            <v>2901766388675</v>
          </cell>
          <cell r="G487">
            <v>48738042608</v>
          </cell>
          <cell r="H487">
            <v>104276269211</v>
          </cell>
          <cell r="I487">
            <v>195750299506</v>
          </cell>
          <cell r="J487">
            <v>2438083395308</v>
          </cell>
          <cell r="K487">
            <v>205864211200</v>
          </cell>
          <cell r="L487">
            <v>1311447133108</v>
          </cell>
          <cell r="M487">
            <v>920772051000</v>
          </cell>
          <cell r="N487">
            <v>534089232000</v>
          </cell>
          <cell r="O487">
            <v>4890000000</v>
          </cell>
          <cell r="P487">
            <v>0</v>
          </cell>
          <cell r="Q487">
            <v>0</v>
          </cell>
          <cell r="R487">
            <v>243012857000</v>
          </cell>
          <cell r="S487">
            <v>286186375000</v>
          </cell>
          <cell r="T487">
            <v>6654312296707.5</v>
          </cell>
          <cell r="U487">
            <v>4842048375793.5</v>
          </cell>
          <cell r="V487">
            <v>1830777811604</v>
          </cell>
          <cell r="W487">
            <v>0</v>
          </cell>
          <cell r="X487">
            <v>10000000000</v>
          </cell>
          <cell r="Y487">
            <v>1073267400000</v>
          </cell>
          <cell r="Z487">
            <v>12640400000</v>
          </cell>
          <cell r="AA487">
            <v>1091363070602.5</v>
          </cell>
          <cell r="AB487">
            <v>813999693587</v>
          </cell>
          <cell r="AC487">
            <v>10000000000</v>
          </cell>
          <cell r="AD487">
            <v>1812263920914</v>
          </cell>
          <cell r="AE487">
            <v>19382321568.849998</v>
          </cell>
          <cell r="AF487">
            <v>1086822900226.15</v>
          </cell>
          <cell r="AG487">
            <v>706058699119</v>
          </cell>
          <cell r="AH487">
            <v>505067014951.66998</v>
          </cell>
          <cell r="AI487">
            <v>505067014951.66998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</row>
        <row r="488">
          <cell r="A488" t="str">
            <v>Total Kab/Kota Se-Prov. Bali</v>
          </cell>
          <cell r="B488" t="str">
            <v>-</v>
          </cell>
          <cell r="C488">
            <v>2</v>
          </cell>
          <cell r="D488">
            <v>10431686406282.98</v>
          </cell>
          <cell r="E488">
            <v>5480209975146.5195</v>
          </cell>
          <cell r="F488">
            <v>4392802968366.6201</v>
          </cell>
          <cell r="G488">
            <v>240301288724.14001</v>
          </cell>
          <cell r="H488">
            <v>295166169026.13</v>
          </cell>
          <cell r="I488">
            <v>551939549029.63</v>
          </cell>
          <cell r="J488">
            <v>3720660516994.3301</v>
          </cell>
          <cell r="K488">
            <v>257363112536.32999</v>
          </cell>
          <cell r="L488">
            <v>2842588530458</v>
          </cell>
          <cell r="M488">
            <v>620708874000</v>
          </cell>
          <cell r="N488">
            <v>1230815914142.1299</v>
          </cell>
          <cell r="O488">
            <v>4800000000</v>
          </cell>
          <cell r="P488">
            <v>0</v>
          </cell>
          <cell r="Q488">
            <v>671863079142.13</v>
          </cell>
          <cell r="R488">
            <v>287252886000</v>
          </cell>
          <cell r="S488">
            <v>266899949000</v>
          </cell>
          <cell r="T488">
            <v>11878974828790.41</v>
          </cell>
          <cell r="U488">
            <v>6039689707572.9297</v>
          </cell>
          <cell r="V488">
            <v>3813434429591.8101</v>
          </cell>
          <cell r="W488">
            <v>6590000000</v>
          </cell>
          <cell r="X488">
            <v>9340792000</v>
          </cell>
          <cell r="Y488">
            <v>594870667679</v>
          </cell>
          <cell r="Z488">
            <v>76458800000</v>
          </cell>
          <cell r="AA488">
            <v>552918596030.19995</v>
          </cell>
          <cell r="AB488">
            <v>971564619073.56995</v>
          </cell>
          <cell r="AC488">
            <v>14511803198.35</v>
          </cell>
          <cell r="AD488">
            <v>5839285121217.4805</v>
          </cell>
          <cell r="AE488">
            <v>268454665794.84</v>
          </cell>
          <cell r="AF488">
            <v>2862331816937.4902</v>
          </cell>
          <cell r="AG488">
            <v>2708498638485.1499</v>
          </cell>
          <cell r="AH488">
            <v>1499141584534.4299</v>
          </cell>
          <cell r="AI488">
            <v>1323227904396.4299</v>
          </cell>
          <cell r="AJ488">
            <v>0</v>
          </cell>
          <cell r="AK488">
            <v>0</v>
          </cell>
          <cell r="AL488">
            <v>116000000000</v>
          </cell>
          <cell r="AM488">
            <v>59913680138</v>
          </cell>
          <cell r="AN488">
            <v>0</v>
          </cell>
          <cell r="AO488">
            <v>51853162027</v>
          </cell>
          <cell r="AP488">
            <v>0</v>
          </cell>
          <cell r="AQ488">
            <v>36495426000</v>
          </cell>
          <cell r="AR488">
            <v>15357736027</v>
          </cell>
          <cell r="AS488">
            <v>0</v>
          </cell>
        </row>
        <row r="489">
          <cell r="A489" t="str">
            <v>Kab. Badung</v>
          </cell>
          <cell r="B489" t="str">
            <v>87 Tahun 2016</v>
          </cell>
          <cell r="C489">
            <v>42734</v>
          </cell>
          <cell r="D489">
            <v>4660821495976.8301</v>
          </cell>
          <cell r="E489">
            <v>3823175373076.0098</v>
          </cell>
          <cell r="F489">
            <v>3308382257144.9399</v>
          </cell>
          <cell r="G489">
            <v>101132656000</v>
          </cell>
          <cell r="H489">
            <v>237148582931.07001</v>
          </cell>
          <cell r="I489">
            <v>176511877000</v>
          </cell>
          <cell r="J489">
            <v>628006623458</v>
          </cell>
          <cell r="K489">
            <v>86179375000</v>
          </cell>
          <cell r="L489">
            <v>366684189458</v>
          </cell>
          <cell r="M489">
            <v>175143059000</v>
          </cell>
          <cell r="N489">
            <v>209639499442.82001</v>
          </cell>
          <cell r="O489">
            <v>0</v>
          </cell>
          <cell r="P489">
            <v>0</v>
          </cell>
          <cell r="Q489">
            <v>161618880442.82001</v>
          </cell>
          <cell r="R489">
            <v>7500000000</v>
          </cell>
          <cell r="S489">
            <v>40520619000</v>
          </cell>
          <cell r="T489">
            <v>5451343321972.2305</v>
          </cell>
          <cell r="U489">
            <v>2630541744761.0298</v>
          </cell>
          <cell r="V489">
            <v>1310756525604.3501</v>
          </cell>
          <cell r="W489">
            <v>0</v>
          </cell>
          <cell r="X489">
            <v>9340792000</v>
          </cell>
          <cell r="Y489">
            <v>421897203362</v>
          </cell>
          <cell r="Z489">
            <v>70775000000</v>
          </cell>
          <cell r="AA489">
            <v>423163490260.28998</v>
          </cell>
          <cell r="AB489">
            <v>386308733534.39001</v>
          </cell>
          <cell r="AC489">
            <v>8300000000</v>
          </cell>
          <cell r="AD489">
            <v>2820801577211.2002</v>
          </cell>
          <cell r="AE489">
            <v>108762476200</v>
          </cell>
          <cell r="AF489">
            <v>1371011992393.2</v>
          </cell>
          <cell r="AG489">
            <v>1341027108618</v>
          </cell>
          <cell r="AH489">
            <v>790521825995.40002</v>
          </cell>
          <cell r="AI489">
            <v>790521825995.40002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</row>
        <row r="490">
          <cell r="A490" t="str">
            <v>Kab. Bangli</v>
          </cell>
          <cell r="B490" t="str">
            <v>40 Tahun 2016</v>
          </cell>
          <cell r="C490">
            <v>42733</v>
          </cell>
          <cell r="D490">
            <v>1066943917521.78</v>
          </cell>
          <cell r="E490">
            <v>117500000000</v>
          </cell>
          <cell r="F490">
            <v>14982886682.6</v>
          </cell>
          <cell r="G490">
            <v>28284992995.139999</v>
          </cell>
          <cell r="H490">
            <v>5110552979.6300001</v>
          </cell>
          <cell r="I490">
            <v>69121567342.630005</v>
          </cell>
          <cell r="J490">
            <v>717539800300</v>
          </cell>
          <cell r="K490">
            <v>21192135300</v>
          </cell>
          <cell r="L490">
            <v>568278934000</v>
          </cell>
          <cell r="M490">
            <v>128068731000</v>
          </cell>
          <cell r="N490">
            <v>231904117221.78</v>
          </cell>
          <cell r="O490">
            <v>0</v>
          </cell>
          <cell r="P490">
            <v>0</v>
          </cell>
          <cell r="Q490">
            <v>116617666221.78</v>
          </cell>
          <cell r="R490">
            <v>45977358000</v>
          </cell>
          <cell r="S490">
            <v>69309093000</v>
          </cell>
          <cell r="T490">
            <v>1137341370595.1399</v>
          </cell>
          <cell r="U490">
            <v>628256778147.5</v>
          </cell>
          <cell r="V490">
            <v>446464222453.5</v>
          </cell>
          <cell r="W490">
            <v>0</v>
          </cell>
          <cell r="X490">
            <v>0</v>
          </cell>
          <cell r="Y490">
            <v>9676835000</v>
          </cell>
          <cell r="Z490">
            <v>0</v>
          </cell>
          <cell r="AA490">
            <v>4326789000</v>
          </cell>
          <cell r="AB490">
            <v>166788931694</v>
          </cell>
          <cell r="AC490">
            <v>1000000000</v>
          </cell>
          <cell r="AD490">
            <v>509084592447.64001</v>
          </cell>
          <cell r="AE490">
            <v>56811196264</v>
          </cell>
          <cell r="AF490">
            <v>170051947766.82001</v>
          </cell>
          <cell r="AG490">
            <v>282221448416.82001</v>
          </cell>
          <cell r="AH490">
            <v>70397453073.360001</v>
          </cell>
          <cell r="AI490">
            <v>70397453073.360001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</row>
        <row r="491">
          <cell r="A491" t="str">
            <v>Kab. Buleleng</v>
          </cell>
          <cell r="B491" t="str">
            <v>-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</row>
        <row r="492">
          <cell r="A492" t="str">
            <v>Kab. Gianyar</v>
          </cell>
          <cell r="B492" t="str">
            <v>123 Tahun 2016</v>
          </cell>
          <cell r="C492">
            <v>42734</v>
          </cell>
          <cell r="D492">
            <v>1754198695661.9099</v>
          </cell>
          <cell r="E492">
            <v>610218627522.51001</v>
          </cell>
          <cell r="F492">
            <v>457949908539.08002</v>
          </cell>
          <cell r="G492">
            <v>38825584000</v>
          </cell>
          <cell r="H492">
            <v>6122557469.4300003</v>
          </cell>
          <cell r="I492">
            <v>107320577514</v>
          </cell>
          <cell r="J492">
            <v>848629635000</v>
          </cell>
          <cell r="K492">
            <v>30820114000</v>
          </cell>
          <cell r="L492">
            <v>705975450000</v>
          </cell>
          <cell r="M492">
            <v>111834071000</v>
          </cell>
          <cell r="N492">
            <v>295350433139.40002</v>
          </cell>
          <cell r="O492">
            <v>0</v>
          </cell>
          <cell r="P492">
            <v>0</v>
          </cell>
          <cell r="Q492">
            <v>119271231139.39999</v>
          </cell>
          <cell r="R492">
            <v>113775686000</v>
          </cell>
          <cell r="S492">
            <v>62303516000</v>
          </cell>
          <cell r="T492">
            <v>2088917279632.1499</v>
          </cell>
          <cell r="U492">
            <v>1101834394127.72</v>
          </cell>
          <cell r="V492">
            <v>791693231097.81006</v>
          </cell>
          <cell r="W492">
            <v>4590000000</v>
          </cell>
          <cell r="X492">
            <v>0</v>
          </cell>
          <cell r="Y492">
            <v>63348721300</v>
          </cell>
          <cell r="Z492">
            <v>2185800000</v>
          </cell>
          <cell r="AA492">
            <v>57318207169.910004</v>
          </cell>
          <cell r="AB492">
            <v>182198434560</v>
          </cell>
          <cell r="AC492">
            <v>500000000</v>
          </cell>
          <cell r="AD492">
            <v>987082885504.43005</v>
          </cell>
          <cell r="AE492">
            <v>57139506068</v>
          </cell>
          <cell r="AF492">
            <v>411325515273.42999</v>
          </cell>
          <cell r="AG492">
            <v>518617864163</v>
          </cell>
          <cell r="AH492">
            <v>356064009970.23999</v>
          </cell>
          <cell r="AI492">
            <v>260064009970.23999</v>
          </cell>
          <cell r="AJ492">
            <v>0</v>
          </cell>
          <cell r="AK492">
            <v>0</v>
          </cell>
          <cell r="AL492">
            <v>96000000000</v>
          </cell>
          <cell r="AM492">
            <v>0</v>
          </cell>
          <cell r="AN492">
            <v>0</v>
          </cell>
          <cell r="AO492">
            <v>21345426000</v>
          </cell>
          <cell r="AP492">
            <v>0</v>
          </cell>
          <cell r="AQ492">
            <v>17970426000</v>
          </cell>
          <cell r="AR492">
            <v>3375000000</v>
          </cell>
          <cell r="AS492">
            <v>0</v>
          </cell>
        </row>
        <row r="493">
          <cell r="A493" t="str">
            <v>Kab. Jembrana</v>
          </cell>
          <cell r="B493" t="str">
            <v>-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</row>
        <row r="494">
          <cell r="A494" t="str">
            <v>Kab. Karang Asem</v>
          </cell>
          <cell r="B494" t="str">
            <v>-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</row>
        <row r="495">
          <cell r="A495" t="str">
            <v>Kab. Klungkung</v>
          </cell>
          <cell r="B495" t="str">
            <v>37 Tahun 2016</v>
          </cell>
          <cell r="C495">
            <v>42731</v>
          </cell>
          <cell r="D495">
            <v>1032084018054.13</v>
          </cell>
          <cell r="E495">
            <v>124016072316</v>
          </cell>
          <cell r="F495">
            <v>34078743000</v>
          </cell>
          <cell r="G495">
            <v>26594175729</v>
          </cell>
          <cell r="H495">
            <v>8170275000</v>
          </cell>
          <cell r="I495">
            <v>55172878587</v>
          </cell>
          <cell r="J495">
            <v>612601270346.32996</v>
          </cell>
          <cell r="K495">
            <v>22492122346.330002</v>
          </cell>
          <cell r="L495">
            <v>539855201000</v>
          </cell>
          <cell r="M495">
            <v>50253947000</v>
          </cell>
          <cell r="N495">
            <v>295466675391.79999</v>
          </cell>
          <cell r="O495">
            <v>4800000000</v>
          </cell>
          <cell r="P495">
            <v>0</v>
          </cell>
          <cell r="Q495">
            <v>113391928391.8</v>
          </cell>
          <cell r="R495">
            <v>112499842000</v>
          </cell>
          <cell r="S495">
            <v>64774905000</v>
          </cell>
          <cell r="T495">
            <v>1146303633411.5601</v>
          </cell>
          <cell r="U495">
            <v>634019416634.34998</v>
          </cell>
          <cell r="V495">
            <v>481812397728</v>
          </cell>
          <cell r="W495">
            <v>2000000000</v>
          </cell>
          <cell r="X495">
            <v>0</v>
          </cell>
          <cell r="Y495">
            <v>38123494017</v>
          </cell>
          <cell r="Z495">
            <v>0</v>
          </cell>
          <cell r="AA495">
            <v>6067292300</v>
          </cell>
          <cell r="AB495">
            <v>104304429391</v>
          </cell>
          <cell r="AC495">
            <v>1711803198.3499999</v>
          </cell>
          <cell r="AD495">
            <v>512284216777.21002</v>
          </cell>
          <cell r="AE495">
            <v>20031093262.84</v>
          </cell>
          <cell r="AF495">
            <v>297666296701.03998</v>
          </cell>
          <cell r="AG495">
            <v>194586826813.32999</v>
          </cell>
          <cell r="AH495">
            <v>122244615357.42999</v>
          </cell>
          <cell r="AI495">
            <v>102244615357.42999</v>
          </cell>
          <cell r="AJ495">
            <v>0</v>
          </cell>
          <cell r="AK495">
            <v>0</v>
          </cell>
          <cell r="AL495">
            <v>20000000000</v>
          </cell>
          <cell r="AM495">
            <v>0</v>
          </cell>
          <cell r="AN495">
            <v>0</v>
          </cell>
          <cell r="AO495">
            <v>8025000000</v>
          </cell>
          <cell r="AP495">
            <v>0</v>
          </cell>
          <cell r="AQ495">
            <v>8025000000</v>
          </cell>
          <cell r="AR495">
            <v>0</v>
          </cell>
          <cell r="AS495">
            <v>0</v>
          </cell>
        </row>
        <row r="496">
          <cell r="A496" t="str">
            <v>Kab. Tabanan</v>
          </cell>
          <cell r="B496" t="str">
            <v>-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</row>
        <row r="497">
          <cell r="A497" t="str">
            <v>Kota Denpasar</v>
          </cell>
          <cell r="B497" t="str">
            <v>9 Tahun 2016</v>
          </cell>
          <cell r="C497">
            <v>42733</v>
          </cell>
          <cell r="D497">
            <v>1917638279068.3301</v>
          </cell>
          <cell r="E497">
            <v>805299902232</v>
          </cell>
          <cell r="F497">
            <v>577409173000</v>
          </cell>
          <cell r="G497">
            <v>45463880000</v>
          </cell>
          <cell r="H497">
            <v>38614200646</v>
          </cell>
          <cell r="I497">
            <v>143812648586</v>
          </cell>
          <cell r="J497">
            <v>913883187890</v>
          </cell>
          <cell r="K497">
            <v>96679365890</v>
          </cell>
          <cell r="L497">
            <v>661794756000</v>
          </cell>
          <cell r="M497">
            <v>155409066000</v>
          </cell>
          <cell r="N497">
            <v>198455188946.32999</v>
          </cell>
          <cell r="O497">
            <v>0</v>
          </cell>
          <cell r="P497">
            <v>0</v>
          </cell>
          <cell r="Q497">
            <v>160963372946.32999</v>
          </cell>
          <cell r="R497">
            <v>7500000000</v>
          </cell>
          <cell r="S497">
            <v>29991816000</v>
          </cell>
          <cell r="T497">
            <v>2055069223179.3301</v>
          </cell>
          <cell r="U497">
            <v>1045037373902.33</v>
          </cell>
          <cell r="V497">
            <v>782708052708.15002</v>
          </cell>
          <cell r="W497">
            <v>0</v>
          </cell>
          <cell r="X497">
            <v>0</v>
          </cell>
          <cell r="Y497">
            <v>61824414000</v>
          </cell>
          <cell r="Z497">
            <v>3498000000</v>
          </cell>
          <cell r="AA497">
            <v>62042817300</v>
          </cell>
          <cell r="AB497">
            <v>131964089894.17999</v>
          </cell>
          <cell r="AC497">
            <v>3000000000</v>
          </cell>
          <cell r="AD497">
            <v>1010031849277</v>
          </cell>
          <cell r="AE497">
            <v>25710394000</v>
          </cell>
          <cell r="AF497">
            <v>612276064803</v>
          </cell>
          <cell r="AG497">
            <v>372045390474</v>
          </cell>
          <cell r="AH497">
            <v>159913680138</v>
          </cell>
          <cell r="AI497">
            <v>100000000000</v>
          </cell>
          <cell r="AJ497">
            <v>0</v>
          </cell>
          <cell r="AK497">
            <v>0</v>
          </cell>
          <cell r="AL497">
            <v>0</v>
          </cell>
          <cell r="AM497">
            <v>59913680138</v>
          </cell>
          <cell r="AN497">
            <v>0</v>
          </cell>
          <cell r="AO497">
            <v>22482736027</v>
          </cell>
          <cell r="AP497">
            <v>0</v>
          </cell>
          <cell r="AQ497">
            <v>10500000000</v>
          </cell>
          <cell r="AR497">
            <v>11982736027</v>
          </cell>
          <cell r="AS497">
            <v>0</v>
          </cell>
        </row>
        <row r="498">
          <cell r="A498" t="str">
            <v>Total Se-Prov. Nusa Tenggara Barat</v>
          </cell>
          <cell r="B498" t="str">
            <v>-</v>
          </cell>
          <cell r="C498">
            <v>2</v>
          </cell>
          <cell r="D498">
            <v>3422864695537.1401</v>
          </cell>
          <cell r="E498">
            <v>450211918064.34998</v>
          </cell>
          <cell r="F498">
            <v>196068509125</v>
          </cell>
          <cell r="G498">
            <v>33620960298</v>
          </cell>
          <cell r="H498">
            <v>30312425466.599998</v>
          </cell>
          <cell r="I498">
            <v>190210023174.75</v>
          </cell>
          <cell r="J498">
            <v>2383677080133</v>
          </cell>
          <cell r="K498">
            <v>169808100543</v>
          </cell>
          <cell r="L498">
            <v>1779664339590</v>
          </cell>
          <cell r="M498">
            <v>434204640000</v>
          </cell>
          <cell r="N498">
            <v>588975697339.79004</v>
          </cell>
          <cell r="O498">
            <v>20528588300</v>
          </cell>
          <cell r="P498">
            <v>0</v>
          </cell>
          <cell r="Q498">
            <v>124640115039.78999</v>
          </cell>
          <cell r="R498">
            <v>187851573000</v>
          </cell>
          <cell r="S498">
            <v>255955421000</v>
          </cell>
          <cell r="T498">
            <v>3535614404456.9399</v>
          </cell>
          <cell r="U498">
            <v>1810236101812.45</v>
          </cell>
          <cell r="V498">
            <v>1321236835697.46</v>
          </cell>
          <cell r="W498">
            <v>3500000000</v>
          </cell>
          <cell r="X498">
            <v>0</v>
          </cell>
          <cell r="Y498">
            <v>37122500900</v>
          </cell>
          <cell r="Z498">
            <v>20000000000</v>
          </cell>
          <cell r="AA498">
            <v>21654723262.5</v>
          </cell>
          <cell r="AB498">
            <v>402722041952.48999</v>
          </cell>
          <cell r="AC498">
            <v>4000000000</v>
          </cell>
          <cell r="AD498">
            <v>1725378302644.49</v>
          </cell>
          <cell r="AE498">
            <v>149780345081.69</v>
          </cell>
          <cell r="AF498">
            <v>769058508593.33997</v>
          </cell>
          <cell r="AG498">
            <v>806539448969.45996</v>
          </cell>
          <cell r="AH498">
            <v>139399708919.79999</v>
          </cell>
          <cell r="AI498">
            <v>139099708919.79999</v>
          </cell>
          <cell r="AJ498">
            <v>0</v>
          </cell>
          <cell r="AK498">
            <v>0</v>
          </cell>
          <cell r="AL498">
            <v>0</v>
          </cell>
          <cell r="AM498">
            <v>300000000</v>
          </cell>
          <cell r="AN498">
            <v>0</v>
          </cell>
          <cell r="AO498">
            <v>26650000000</v>
          </cell>
          <cell r="AP498">
            <v>0</v>
          </cell>
          <cell r="AQ498">
            <v>11650000000</v>
          </cell>
          <cell r="AR498">
            <v>15000000000</v>
          </cell>
          <cell r="AS498">
            <v>0</v>
          </cell>
        </row>
        <row r="499">
          <cell r="A499" t="str">
            <v>Prov. Nusa Tenggara Barat</v>
          </cell>
          <cell r="B499" t="str">
            <v>-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</row>
        <row r="500">
          <cell r="A500" t="str">
            <v>Total Kab/Kota Se-Prov. Nusa Tenggara Barat</v>
          </cell>
          <cell r="B500" t="str">
            <v>-</v>
          </cell>
          <cell r="C500">
            <v>2</v>
          </cell>
          <cell r="D500">
            <v>3422864695537.1401</v>
          </cell>
          <cell r="E500">
            <v>450211918064.34998</v>
          </cell>
          <cell r="F500">
            <v>196068509125</v>
          </cell>
          <cell r="G500">
            <v>33620960298</v>
          </cell>
          <cell r="H500">
            <v>30312425466.599998</v>
          </cell>
          <cell r="I500">
            <v>190210023174.75</v>
          </cell>
          <cell r="J500">
            <v>2383677080133</v>
          </cell>
          <cell r="K500">
            <v>169808100543</v>
          </cell>
          <cell r="L500">
            <v>1779664339590</v>
          </cell>
          <cell r="M500">
            <v>434204640000</v>
          </cell>
          <cell r="N500">
            <v>588975697339.79004</v>
          </cell>
          <cell r="O500">
            <v>20528588300</v>
          </cell>
          <cell r="P500">
            <v>0</v>
          </cell>
          <cell r="Q500">
            <v>124640115039.78999</v>
          </cell>
          <cell r="R500">
            <v>187851573000</v>
          </cell>
          <cell r="S500">
            <v>255955421000</v>
          </cell>
          <cell r="T500">
            <v>3535614404456.9399</v>
          </cell>
          <cell r="U500">
            <v>1810236101812.45</v>
          </cell>
          <cell r="V500">
            <v>1321236835697.46</v>
          </cell>
          <cell r="W500">
            <v>3500000000</v>
          </cell>
          <cell r="X500">
            <v>0</v>
          </cell>
          <cell r="Y500">
            <v>37122500900</v>
          </cell>
          <cell r="Z500">
            <v>20000000000</v>
          </cell>
          <cell r="AA500">
            <v>21654723262.5</v>
          </cell>
          <cell r="AB500">
            <v>402722041952.48999</v>
          </cell>
          <cell r="AC500">
            <v>4000000000</v>
          </cell>
          <cell r="AD500">
            <v>1725378302644.49</v>
          </cell>
          <cell r="AE500">
            <v>149780345081.69</v>
          </cell>
          <cell r="AF500">
            <v>769058508593.33997</v>
          </cell>
          <cell r="AG500">
            <v>806539448969.45996</v>
          </cell>
          <cell r="AH500">
            <v>139399708919.79999</v>
          </cell>
          <cell r="AI500">
            <v>139099708919.79999</v>
          </cell>
          <cell r="AJ500">
            <v>0</v>
          </cell>
          <cell r="AK500">
            <v>0</v>
          </cell>
          <cell r="AL500">
            <v>0</v>
          </cell>
          <cell r="AM500">
            <v>300000000</v>
          </cell>
          <cell r="AN500">
            <v>0</v>
          </cell>
          <cell r="AO500">
            <v>26650000000</v>
          </cell>
          <cell r="AP500">
            <v>0</v>
          </cell>
          <cell r="AQ500">
            <v>11650000000</v>
          </cell>
          <cell r="AR500">
            <v>15000000000</v>
          </cell>
          <cell r="AS500">
            <v>0</v>
          </cell>
        </row>
        <row r="501">
          <cell r="A501" t="str">
            <v>Kab. Bima</v>
          </cell>
          <cell r="B501" t="str">
            <v>-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</row>
        <row r="502">
          <cell r="A502" t="str">
            <v>Kab. Dompu</v>
          </cell>
          <cell r="B502" t="str">
            <v>03 Tahun 2017</v>
          </cell>
          <cell r="C502">
            <v>42753</v>
          </cell>
          <cell r="D502">
            <v>977982495673</v>
          </cell>
          <cell r="E502">
            <v>76007254707</v>
          </cell>
          <cell r="F502">
            <v>9245607782</v>
          </cell>
          <cell r="G502">
            <v>3896629016</v>
          </cell>
          <cell r="H502">
            <v>11534583000</v>
          </cell>
          <cell r="I502">
            <v>51330434909</v>
          </cell>
          <cell r="J502">
            <v>799476612543</v>
          </cell>
          <cell r="K502">
            <v>52720051543</v>
          </cell>
          <cell r="L502">
            <v>582290701000</v>
          </cell>
          <cell r="M502">
            <v>164465860000</v>
          </cell>
          <cell r="N502">
            <v>102498628423</v>
          </cell>
          <cell r="O502">
            <v>2418827500</v>
          </cell>
          <cell r="P502">
            <v>0</v>
          </cell>
          <cell r="Q502">
            <v>31413779923</v>
          </cell>
          <cell r="R502">
            <v>7500000000</v>
          </cell>
          <cell r="S502">
            <v>61166021000</v>
          </cell>
          <cell r="T502">
            <v>1057587311525</v>
          </cell>
          <cell r="U502">
            <v>571897546076</v>
          </cell>
          <cell r="V502">
            <v>434590544875</v>
          </cell>
          <cell r="W502">
            <v>0</v>
          </cell>
          <cell r="X502">
            <v>0</v>
          </cell>
          <cell r="Y502">
            <v>10000000900</v>
          </cell>
          <cell r="Z502">
            <v>0</v>
          </cell>
          <cell r="AA502">
            <v>0</v>
          </cell>
          <cell r="AB502">
            <v>125307000301</v>
          </cell>
          <cell r="AC502">
            <v>2000000000</v>
          </cell>
          <cell r="AD502">
            <v>485689765449</v>
          </cell>
          <cell r="AE502">
            <v>54394472050</v>
          </cell>
          <cell r="AF502">
            <v>187228830087</v>
          </cell>
          <cell r="AG502">
            <v>244066463312</v>
          </cell>
          <cell r="AH502">
            <v>79604815852</v>
          </cell>
          <cell r="AI502">
            <v>79604815852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</row>
        <row r="503">
          <cell r="A503" t="str">
            <v>Kab. Lombok Barat</v>
          </cell>
          <cell r="B503" t="str">
            <v>91 Tahun 2016</v>
          </cell>
          <cell r="C503">
            <v>42732</v>
          </cell>
          <cell r="D503">
            <v>1603198969453.9199</v>
          </cell>
          <cell r="E503">
            <v>238730142814.60001</v>
          </cell>
          <cell r="F503">
            <v>115136174375</v>
          </cell>
          <cell r="G503">
            <v>18829331282</v>
          </cell>
          <cell r="H503">
            <v>15462598312.6</v>
          </cell>
          <cell r="I503">
            <v>89302038845</v>
          </cell>
          <cell r="J503">
            <v>994136264000</v>
          </cell>
          <cell r="K503">
            <v>64259662000</v>
          </cell>
          <cell r="L503">
            <v>784744357000</v>
          </cell>
          <cell r="M503">
            <v>145132245000</v>
          </cell>
          <cell r="N503">
            <v>370332562639.32001</v>
          </cell>
          <cell r="O503">
            <v>18109760800</v>
          </cell>
          <cell r="P503">
            <v>0</v>
          </cell>
          <cell r="Q503">
            <v>63121950839.32</v>
          </cell>
          <cell r="R503">
            <v>180351573000</v>
          </cell>
          <cell r="S503">
            <v>108749278000</v>
          </cell>
          <cell r="T503">
            <v>1599512950453.9199</v>
          </cell>
          <cell r="U503">
            <v>855896501663.43005</v>
          </cell>
          <cell r="V503">
            <v>622024575940.23999</v>
          </cell>
          <cell r="W503">
            <v>3500000000</v>
          </cell>
          <cell r="X503">
            <v>0</v>
          </cell>
          <cell r="Y503">
            <v>18740000000</v>
          </cell>
          <cell r="Z503">
            <v>2000000000</v>
          </cell>
          <cell r="AA503">
            <v>13396550565.700001</v>
          </cell>
          <cell r="AB503">
            <v>195235375157.48999</v>
          </cell>
          <cell r="AC503">
            <v>1000000000</v>
          </cell>
          <cell r="AD503">
            <v>743616448790.48999</v>
          </cell>
          <cell r="AE503">
            <v>39833112993.690002</v>
          </cell>
          <cell r="AF503">
            <v>356520176414.34003</v>
          </cell>
          <cell r="AG503">
            <v>347263159382.46002</v>
          </cell>
          <cell r="AH503">
            <v>14963981000</v>
          </cell>
          <cell r="AI503">
            <v>14663981000</v>
          </cell>
          <cell r="AJ503">
            <v>0</v>
          </cell>
          <cell r="AK503">
            <v>0</v>
          </cell>
          <cell r="AL503">
            <v>0</v>
          </cell>
          <cell r="AM503">
            <v>300000000</v>
          </cell>
          <cell r="AN503">
            <v>0</v>
          </cell>
          <cell r="AO503">
            <v>18650000000</v>
          </cell>
          <cell r="AP503">
            <v>0</v>
          </cell>
          <cell r="AQ503">
            <v>3650000000</v>
          </cell>
          <cell r="AR503">
            <v>15000000000</v>
          </cell>
          <cell r="AS503">
            <v>0</v>
          </cell>
        </row>
        <row r="504">
          <cell r="A504" t="str">
            <v>Kab. Lombok Timur</v>
          </cell>
          <cell r="B504" t="str">
            <v>-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</row>
        <row r="505">
          <cell r="A505" t="str">
            <v>Kab. Lombok Utara</v>
          </cell>
          <cell r="B505" t="str">
            <v>17 Tahun 2016</v>
          </cell>
          <cell r="C505">
            <v>42734</v>
          </cell>
          <cell r="D505">
            <v>841683230410.21997</v>
          </cell>
          <cell r="E505">
            <v>135474520542.75</v>
          </cell>
          <cell r="F505">
            <v>71686726968</v>
          </cell>
          <cell r="G505">
            <v>10895000000</v>
          </cell>
          <cell r="H505">
            <v>3315244154</v>
          </cell>
          <cell r="I505">
            <v>49577549420.75</v>
          </cell>
          <cell r="J505">
            <v>590064203590</v>
          </cell>
          <cell r="K505">
            <v>52828387000</v>
          </cell>
          <cell r="L505">
            <v>412629281590</v>
          </cell>
          <cell r="M505">
            <v>124606535000</v>
          </cell>
          <cell r="N505">
            <v>116144506277.47</v>
          </cell>
          <cell r="O505">
            <v>0</v>
          </cell>
          <cell r="P505">
            <v>0</v>
          </cell>
          <cell r="Q505">
            <v>30104384277.470001</v>
          </cell>
          <cell r="R505">
            <v>0</v>
          </cell>
          <cell r="S505">
            <v>86040122000</v>
          </cell>
          <cell r="T505">
            <v>878514142478.02002</v>
          </cell>
          <cell r="U505">
            <v>382442054073.02002</v>
          </cell>
          <cell r="V505">
            <v>264621714882.22</v>
          </cell>
          <cell r="W505">
            <v>0</v>
          </cell>
          <cell r="X505">
            <v>0</v>
          </cell>
          <cell r="Y505">
            <v>8382500000</v>
          </cell>
          <cell r="Z505">
            <v>18000000000</v>
          </cell>
          <cell r="AA505">
            <v>8258172696.8000002</v>
          </cell>
          <cell r="AB505">
            <v>82179666494</v>
          </cell>
          <cell r="AC505">
            <v>1000000000</v>
          </cell>
          <cell r="AD505">
            <v>496072088405</v>
          </cell>
          <cell r="AE505">
            <v>55552760038</v>
          </cell>
          <cell r="AF505">
            <v>225309502092</v>
          </cell>
          <cell r="AG505">
            <v>215209826275</v>
          </cell>
          <cell r="AH505">
            <v>44830912067.800003</v>
          </cell>
          <cell r="AI505">
            <v>44830912067.800003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8000000000</v>
          </cell>
          <cell r="AP505">
            <v>0</v>
          </cell>
          <cell r="AQ505">
            <v>8000000000</v>
          </cell>
          <cell r="AR505">
            <v>0</v>
          </cell>
          <cell r="AS505">
            <v>0</v>
          </cell>
        </row>
        <row r="506">
          <cell r="A506" t="str">
            <v>Kab. Sumbawa</v>
          </cell>
          <cell r="B506" t="str">
            <v>-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</row>
        <row r="507">
          <cell r="A507" t="str">
            <v>Kab. Sumbawa Barat</v>
          </cell>
          <cell r="B507" t="str">
            <v>-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</row>
        <row r="508">
          <cell r="A508" t="str">
            <v>Kab. Lombok Tengah</v>
          </cell>
          <cell r="B508" t="str">
            <v>-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</row>
        <row r="509">
          <cell r="A509" t="str">
            <v>Kota Bima</v>
          </cell>
          <cell r="B509" t="str">
            <v>-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</row>
        <row r="510">
          <cell r="A510" t="str">
            <v>Kota Mataram</v>
          </cell>
          <cell r="B510" t="str">
            <v>-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</row>
        <row r="511">
          <cell r="A511" t="str">
            <v>Total Se-Prov. Nusa Tenggara Timur</v>
          </cell>
          <cell r="B511" t="str">
            <v>-</v>
          </cell>
          <cell r="C511">
            <v>2</v>
          </cell>
          <cell r="D511">
            <v>24265344101175.441</v>
          </cell>
          <cell r="E511">
            <v>2349227331218.4399</v>
          </cell>
          <cell r="F511">
            <v>1098492073608.13</v>
          </cell>
          <cell r="G511">
            <v>225837949834</v>
          </cell>
          <cell r="H511">
            <v>239155628692</v>
          </cell>
          <cell r="I511">
            <v>785741679084.31006</v>
          </cell>
          <cell r="J511">
            <v>18048669347043</v>
          </cell>
          <cell r="K511">
            <v>367501141049</v>
          </cell>
          <cell r="L511">
            <v>13083097752994</v>
          </cell>
          <cell r="M511">
            <v>4536732538000</v>
          </cell>
          <cell r="N511">
            <v>3867447422914</v>
          </cell>
          <cell r="O511">
            <v>29811171485</v>
          </cell>
          <cell r="P511">
            <v>0</v>
          </cell>
          <cell r="Q511">
            <v>379805033367</v>
          </cell>
          <cell r="R511">
            <v>1276861705000</v>
          </cell>
          <cell r="S511">
            <v>2242307428062</v>
          </cell>
          <cell r="T511">
            <v>25142715064721.891</v>
          </cell>
          <cell r="U511">
            <v>13879464840147.23</v>
          </cell>
          <cell r="V511">
            <v>8329060255372.8701</v>
          </cell>
          <cell r="W511">
            <v>0</v>
          </cell>
          <cell r="X511">
            <v>13777659000</v>
          </cell>
          <cell r="Y511">
            <v>1560831262730</v>
          </cell>
          <cell r="Z511">
            <v>100361133917</v>
          </cell>
          <cell r="AA511">
            <v>426070993426</v>
          </cell>
          <cell r="AB511">
            <v>3393100165227.3999</v>
          </cell>
          <cell r="AC511">
            <v>56263370473.959999</v>
          </cell>
          <cell r="AD511">
            <v>11263250224574.66</v>
          </cell>
          <cell r="AE511">
            <v>1261456043271</v>
          </cell>
          <cell r="AF511">
            <v>4823899451956.1299</v>
          </cell>
          <cell r="AG511">
            <v>5177894729347.5303</v>
          </cell>
          <cell r="AH511">
            <v>1146420962546.45</v>
          </cell>
          <cell r="AI511">
            <v>1127965858213.45</v>
          </cell>
          <cell r="AJ511">
            <v>3540000000</v>
          </cell>
          <cell r="AK511">
            <v>0</v>
          </cell>
          <cell r="AL511">
            <v>2753958333</v>
          </cell>
          <cell r="AM511">
            <v>12070468000</v>
          </cell>
          <cell r="AN511">
            <v>90678000</v>
          </cell>
          <cell r="AO511">
            <v>269049999000</v>
          </cell>
          <cell r="AP511">
            <v>125000000000</v>
          </cell>
          <cell r="AQ511">
            <v>134049999000</v>
          </cell>
          <cell r="AR511">
            <v>0</v>
          </cell>
          <cell r="AS511">
            <v>10000000000</v>
          </cell>
        </row>
        <row r="512">
          <cell r="A512" t="str">
            <v>Prov. Nusa Tenggara Timur</v>
          </cell>
          <cell r="B512" t="str">
            <v>16 Tahun 2016</v>
          </cell>
          <cell r="C512">
            <v>42732</v>
          </cell>
          <cell r="D512">
            <v>4722736609000</v>
          </cell>
          <cell r="E512">
            <v>1004044139304</v>
          </cell>
          <cell r="F512">
            <v>766961319888</v>
          </cell>
          <cell r="G512">
            <v>25821710000</v>
          </cell>
          <cell r="H512">
            <v>71550000000</v>
          </cell>
          <cell r="I512">
            <v>139711109416</v>
          </cell>
          <cell r="J512">
            <v>3496576801696</v>
          </cell>
          <cell r="K512">
            <v>88315196000</v>
          </cell>
          <cell r="L512">
            <v>1782981158696</v>
          </cell>
          <cell r="M512">
            <v>1625280447000</v>
          </cell>
          <cell r="N512">
            <v>222115668000</v>
          </cell>
          <cell r="O512">
            <v>10663129000</v>
          </cell>
          <cell r="P512">
            <v>0</v>
          </cell>
          <cell r="Q512">
            <v>0</v>
          </cell>
          <cell r="R512">
            <v>211452539000</v>
          </cell>
          <cell r="S512">
            <v>0</v>
          </cell>
          <cell r="T512">
            <v>4663190567000</v>
          </cell>
          <cell r="U512">
            <v>3011483032000</v>
          </cell>
          <cell r="V512">
            <v>1222020641000</v>
          </cell>
          <cell r="W512">
            <v>0</v>
          </cell>
          <cell r="X512">
            <v>0</v>
          </cell>
          <cell r="Y512">
            <v>1348419750000</v>
          </cell>
          <cell r="Z512">
            <v>23151000000</v>
          </cell>
          <cell r="AA512">
            <v>406968396000</v>
          </cell>
          <cell r="AB512">
            <v>3423245000</v>
          </cell>
          <cell r="AC512">
            <v>7500000000</v>
          </cell>
          <cell r="AD512">
            <v>1651707535000</v>
          </cell>
          <cell r="AE512">
            <v>146775214020</v>
          </cell>
          <cell r="AF512">
            <v>922140941762</v>
          </cell>
          <cell r="AG512">
            <v>582791379218</v>
          </cell>
          <cell r="AH512">
            <v>122953958000</v>
          </cell>
          <cell r="AI512">
            <v>115383489000</v>
          </cell>
          <cell r="AJ512">
            <v>0</v>
          </cell>
          <cell r="AK512">
            <v>0</v>
          </cell>
          <cell r="AL512">
            <v>0</v>
          </cell>
          <cell r="AM512">
            <v>7570469000</v>
          </cell>
          <cell r="AN512">
            <v>0</v>
          </cell>
          <cell r="AO512">
            <v>182500000000</v>
          </cell>
          <cell r="AP512">
            <v>100000000000</v>
          </cell>
          <cell r="AQ512">
            <v>75000000000</v>
          </cell>
          <cell r="AR512">
            <v>0</v>
          </cell>
          <cell r="AS512">
            <v>7500000000</v>
          </cell>
        </row>
        <row r="513">
          <cell r="A513" t="str">
            <v>Total Kab/Kota Se-Prov. Nusa Tenggara Timur</v>
          </cell>
          <cell r="B513" t="str">
            <v>-</v>
          </cell>
          <cell r="C513">
            <v>2</v>
          </cell>
          <cell r="D513">
            <v>19542607492175.441</v>
          </cell>
          <cell r="E513">
            <v>1345183191914.4399</v>
          </cell>
          <cell r="F513">
            <v>331530753720.13</v>
          </cell>
          <cell r="G513">
            <v>200016239834</v>
          </cell>
          <cell r="H513">
            <v>167605628692</v>
          </cell>
          <cell r="I513">
            <v>646030569668.31006</v>
          </cell>
          <cell r="J513">
            <v>14552092545347</v>
          </cell>
          <cell r="K513">
            <v>279185945049</v>
          </cell>
          <cell r="L513">
            <v>11300116594298</v>
          </cell>
          <cell r="M513">
            <v>2911452091000</v>
          </cell>
          <cell r="N513">
            <v>3645331754914</v>
          </cell>
          <cell r="O513">
            <v>19148042485</v>
          </cell>
          <cell r="P513">
            <v>0</v>
          </cell>
          <cell r="Q513">
            <v>379805033367</v>
          </cell>
          <cell r="R513">
            <v>1065409166000</v>
          </cell>
          <cell r="S513">
            <v>2242307428062</v>
          </cell>
          <cell r="T513">
            <v>20479524497721.891</v>
          </cell>
          <cell r="U513">
            <v>10867981808147.23</v>
          </cell>
          <cell r="V513">
            <v>7107039614372.8701</v>
          </cell>
          <cell r="W513">
            <v>0</v>
          </cell>
          <cell r="X513">
            <v>13777659000</v>
          </cell>
          <cell r="Y513">
            <v>212411512730</v>
          </cell>
          <cell r="Z513">
            <v>77210133917</v>
          </cell>
          <cell r="AA513">
            <v>19102597426</v>
          </cell>
          <cell r="AB513">
            <v>3389676920227.3999</v>
          </cell>
          <cell r="AC513">
            <v>48763370473.959999</v>
          </cell>
          <cell r="AD513">
            <v>9611542689574.6602</v>
          </cell>
          <cell r="AE513">
            <v>1114680829251</v>
          </cell>
          <cell r="AF513">
            <v>3901758510194.1299</v>
          </cell>
          <cell r="AG513">
            <v>4595103350129.5303</v>
          </cell>
          <cell r="AH513">
            <v>1023467004546.45</v>
          </cell>
          <cell r="AI513">
            <v>1012582369213.45</v>
          </cell>
          <cell r="AJ513">
            <v>3540000000</v>
          </cell>
          <cell r="AK513">
            <v>0</v>
          </cell>
          <cell r="AL513">
            <v>2753958333</v>
          </cell>
          <cell r="AM513">
            <v>4499999000</v>
          </cell>
          <cell r="AN513">
            <v>90678000</v>
          </cell>
          <cell r="AO513">
            <v>86549999000</v>
          </cell>
          <cell r="AP513">
            <v>25000000000</v>
          </cell>
          <cell r="AQ513">
            <v>59049999000</v>
          </cell>
          <cell r="AR513">
            <v>0</v>
          </cell>
          <cell r="AS513">
            <v>2500000000</v>
          </cell>
        </row>
        <row r="514">
          <cell r="A514" t="str">
            <v>Kab. Alor</v>
          </cell>
          <cell r="B514" t="str">
            <v>79 Tahun 2016</v>
          </cell>
          <cell r="C514">
            <v>42726</v>
          </cell>
          <cell r="D514">
            <v>1011677456545</v>
          </cell>
          <cell r="E514">
            <v>52351480000</v>
          </cell>
          <cell r="F514">
            <v>12400000000</v>
          </cell>
          <cell r="G514">
            <v>23865480000</v>
          </cell>
          <cell r="H514">
            <v>2990000000</v>
          </cell>
          <cell r="I514">
            <v>13096000000</v>
          </cell>
          <cell r="J514">
            <v>788509279000</v>
          </cell>
          <cell r="K514">
            <v>12002775000</v>
          </cell>
          <cell r="L514">
            <v>601282562000</v>
          </cell>
          <cell r="M514">
            <v>175223942000</v>
          </cell>
          <cell r="N514">
            <v>170816697545</v>
          </cell>
          <cell r="O514">
            <v>0</v>
          </cell>
          <cell r="P514">
            <v>0</v>
          </cell>
          <cell r="Q514">
            <v>13545902545</v>
          </cell>
          <cell r="R514">
            <v>34749045000</v>
          </cell>
          <cell r="S514">
            <v>122521750000</v>
          </cell>
          <cell r="T514">
            <v>1032051835796</v>
          </cell>
          <cell r="U514">
            <v>567243930972</v>
          </cell>
          <cell r="V514">
            <v>369304485655</v>
          </cell>
          <cell r="W514">
            <v>0</v>
          </cell>
          <cell r="X514">
            <v>0</v>
          </cell>
          <cell r="Y514">
            <v>11000000000</v>
          </cell>
          <cell r="Z514">
            <v>1500000000</v>
          </cell>
          <cell r="AA514">
            <v>656199420</v>
          </cell>
          <cell r="AB514">
            <v>183774254897</v>
          </cell>
          <cell r="AC514">
            <v>1008991000</v>
          </cell>
          <cell r="AD514">
            <v>464807904824</v>
          </cell>
          <cell r="AE514">
            <v>54948205150</v>
          </cell>
          <cell r="AF514">
            <v>193656139780</v>
          </cell>
          <cell r="AG514">
            <v>216203559894</v>
          </cell>
          <cell r="AH514">
            <v>20374379251</v>
          </cell>
          <cell r="AI514">
            <v>20374379251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</row>
        <row r="515">
          <cell r="A515" t="str">
            <v>Kab. Belu</v>
          </cell>
          <cell r="B515" t="str">
            <v>69 Tahun 2016</v>
          </cell>
          <cell r="C515">
            <v>42733</v>
          </cell>
          <cell r="D515">
            <v>905473482012</v>
          </cell>
          <cell r="E515">
            <v>58935575101</v>
          </cell>
          <cell r="F515">
            <v>10424431753</v>
          </cell>
          <cell r="G515">
            <v>6254797848</v>
          </cell>
          <cell r="H515">
            <v>6000000000</v>
          </cell>
          <cell r="I515">
            <v>36256345500</v>
          </cell>
          <cell r="J515">
            <v>722900700000</v>
          </cell>
          <cell r="K515">
            <v>13476312000</v>
          </cell>
          <cell r="L515">
            <v>503489813000</v>
          </cell>
          <cell r="M515">
            <v>205934575000</v>
          </cell>
          <cell r="N515">
            <v>123637206911</v>
          </cell>
          <cell r="O515">
            <v>1714580150</v>
          </cell>
          <cell r="P515">
            <v>0</v>
          </cell>
          <cell r="Q515">
            <v>21917137761</v>
          </cell>
          <cell r="R515">
            <v>43866777000</v>
          </cell>
          <cell r="S515">
            <v>56138712000</v>
          </cell>
          <cell r="T515">
            <v>938505219290</v>
          </cell>
          <cell r="U515">
            <v>459393352754</v>
          </cell>
          <cell r="V515">
            <v>340006449650</v>
          </cell>
          <cell r="W515">
            <v>0</v>
          </cell>
          <cell r="X515">
            <v>4331376000</v>
          </cell>
          <cell r="Y515">
            <v>3674800000</v>
          </cell>
          <cell r="Z515">
            <v>0</v>
          </cell>
          <cell r="AA515">
            <v>1060687636</v>
          </cell>
          <cell r="AB515">
            <v>108320039468</v>
          </cell>
          <cell r="AC515">
            <v>2000000000</v>
          </cell>
          <cell r="AD515">
            <v>479111866536</v>
          </cell>
          <cell r="AE515">
            <v>68140714092</v>
          </cell>
          <cell r="AF515">
            <v>175510680369</v>
          </cell>
          <cell r="AG515">
            <v>235460472075</v>
          </cell>
          <cell r="AH515">
            <v>33031737278</v>
          </cell>
          <cell r="AI515">
            <v>33021737278</v>
          </cell>
          <cell r="AJ515">
            <v>0</v>
          </cell>
          <cell r="AK515">
            <v>0</v>
          </cell>
          <cell r="AL515">
            <v>10000000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</row>
        <row r="516">
          <cell r="A516" t="str">
            <v>Kab. Ende</v>
          </cell>
          <cell r="B516" t="str">
            <v>44 Tahun 2016</v>
          </cell>
          <cell r="C516">
            <v>42733</v>
          </cell>
          <cell r="D516">
            <v>1112349404856</v>
          </cell>
          <cell r="E516">
            <v>58939956662</v>
          </cell>
          <cell r="F516">
            <v>13170254494</v>
          </cell>
          <cell r="G516">
            <v>3885447600</v>
          </cell>
          <cell r="H516">
            <v>4245409287</v>
          </cell>
          <cell r="I516">
            <v>37638845281</v>
          </cell>
          <cell r="J516">
            <v>770745165415</v>
          </cell>
          <cell r="K516">
            <v>16471663843</v>
          </cell>
          <cell r="L516">
            <v>645087233572</v>
          </cell>
          <cell r="M516">
            <v>109186268000</v>
          </cell>
          <cell r="N516">
            <v>282664282779</v>
          </cell>
          <cell r="O516">
            <v>0</v>
          </cell>
          <cell r="P516">
            <v>0</v>
          </cell>
          <cell r="Q516">
            <v>20499711779</v>
          </cell>
          <cell r="R516">
            <v>69441107000</v>
          </cell>
          <cell r="S516">
            <v>192723464000</v>
          </cell>
          <cell r="T516">
            <v>1204849404856</v>
          </cell>
          <cell r="U516">
            <v>827815438261</v>
          </cell>
          <cell r="V516">
            <v>545533874261</v>
          </cell>
          <cell r="W516">
            <v>0</v>
          </cell>
          <cell r="X516">
            <v>0</v>
          </cell>
          <cell r="Y516">
            <v>16937800000</v>
          </cell>
          <cell r="Z516">
            <v>1000000000</v>
          </cell>
          <cell r="AA516">
            <v>1705600000</v>
          </cell>
          <cell r="AB516">
            <v>261894814773</v>
          </cell>
          <cell r="AC516">
            <v>743349227</v>
          </cell>
          <cell r="AD516">
            <v>377033966595</v>
          </cell>
          <cell r="AE516">
            <v>28305104000</v>
          </cell>
          <cell r="AF516">
            <v>155666190019</v>
          </cell>
          <cell r="AG516">
            <v>193062672576</v>
          </cell>
          <cell r="AH516">
            <v>95000000000</v>
          </cell>
          <cell r="AI516">
            <v>95000000000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2500000000</v>
          </cell>
          <cell r="AP516">
            <v>0</v>
          </cell>
          <cell r="AQ516">
            <v>2500000000</v>
          </cell>
          <cell r="AR516">
            <v>0</v>
          </cell>
          <cell r="AS516">
            <v>0</v>
          </cell>
        </row>
        <row r="517">
          <cell r="A517" t="str">
            <v>Kab. Flores Timur</v>
          </cell>
          <cell r="B517" t="str">
            <v>12 Tahun 2016</v>
          </cell>
          <cell r="C517">
            <v>42733</v>
          </cell>
          <cell r="D517">
            <v>1064143397900</v>
          </cell>
          <cell r="E517">
            <v>53184505900</v>
          </cell>
          <cell r="F517">
            <v>10505518000</v>
          </cell>
          <cell r="G517">
            <v>23525676200</v>
          </cell>
          <cell r="H517">
            <v>5882895200</v>
          </cell>
          <cell r="I517">
            <v>13270416500</v>
          </cell>
          <cell r="J517">
            <v>728350852800</v>
          </cell>
          <cell r="K517">
            <v>13073235800</v>
          </cell>
          <cell r="L517">
            <v>608075549000</v>
          </cell>
          <cell r="M517">
            <v>107202068000</v>
          </cell>
          <cell r="N517">
            <v>282608039200</v>
          </cell>
          <cell r="O517">
            <v>0</v>
          </cell>
          <cell r="P517">
            <v>0</v>
          </cell>
          <cell r="Q517">
            <v>16133740300</v>
          </cell>
          <cell r="R517">
            <v>93147069000</v>
          </cell>
          <cell r="S517">
            <v>173327229900</v>
          </cell>
          <cell r="T517">
            <v>1066982895400</v>
          </cell>
          <cell r="U517">
            <v>683348370100</v>
          </cell>
          <cell r="V517">
            <v>411147890600</v>
          </cell>
          <cell r="W517">
            <v>0</v>
          </cell>
          <cell r="X517">
            <v>0</v>
          </cell>
          <cell r="Y517">
            <v>29596421500</v>
          </cell>
          <cell r="Z517">
            <v>2540000000</v>
          </cell>
          <cell r="AA517">
            <v>1506000000</v>
          </cell>
          <cell r="AB517">
            <v>236558058000</v>
          </cell>
          <cell r="AC517">
            <v>2000000000</v>
          </cell>
          <cell r="AD517">
            <v>383634525300</v>
          </cell>
          <cell r="AE517">
            <v>45309785000</v>
          </cell>
          <cell r="AF517">
            <v>192493690700</v>
          </cell>
          <cell r="AG517">
            <v>145831049600</v>
          </cell>
          <cell r="AH517">
            <v>2839497500</v>
          </cell>
          <cell r="AI517">
            <v>2439497500</v>
          </cell>
          <cell r="AJ517">
            <v>0</v>
          </cell>
          <cell r="AK517">
            <v>0</v>
          </cell>
          <cell r="AL517">
            <v>0</v>
          </cell>
          <cell r="AM517">
            <v>400000000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</row>
        <row r="518">
          <cell r="A518" t="str">
            <v>Kab. Kupang</v>
          </cell>
          <cell r="B518" t="str">
            <v xml:space="preserve">50 Tahun 2016 </v>
          </cell>
          <cell r="C518">
            <v>42731</v>
          </cell>
          <cell r="D518">
            <v>1222105009920</v>
          </cell>
          <cell r="E518">
            <v>100967573086</v>
          </cell>
          <cell r="F518">
            <v>13534906403</v>
          </cell>
          <cell r="G518">
            <v>13851563051</v>
          </cell>
          <cell r="H518">
            <v>25000000000</v>
          </cell>
          <cell r="I518">
            <v>48581103632</v>
          </cell>
          <cell r="J518">
            <v>893871802656</v>
          </cell>
          <cell r="K518">
            <v>12515433000</v>
          </cell>
          <cell r="L518">
            <v>732864976656</v>
          </cell>
          <cell r="M518">
            <v>148491393000</v>
          </cell>
          <cell r="N518">
            <v>227265634178</v>
          </cell>
          <cell r="O518">
            <v>0</v>
          </cell>
          <cell r="P518">
            <v>0</v>
          </cell>
          <cell r="Q518">
            <v>26848734178</v>
          </cell>
          <cell r="R518">
            <v>72110020000</v>
          </cell>
          <cell r="S518">
            <v>128306880000</v>
          </cell>
          <cell r="T518">
            <v>1273156102201</v>
          </cell>
          <cell r="U518">
            <v>682432963042</v>
          </cell>
          <cell r="V518">
            <v>465912167642</v>
          </cell>
          <cell r="W518">
            <v>0</v>
          </cell>
          <cell r="X518">
            <v>0</v>
          </cell>
          <cell r="Y518">
            <v>5995150000</v>
          </cell>
          <cell r="Z518">
            <v>1250000000</v>
          </cell>
          <cell r="AA518">
            <v>560000000</v>
          </cell>
          <cell r="AB518">
            <v>206215645400</v>
          </cell>
          <cell r="AC518">
            <v>2500000000</v>
          </cell>
          <cell r="AD518">
            <v>590723139159</v>
          </cell>
          <cell r="AE518">
            <v>46973359500</v>
          </cell>
          <cell r="AF518">
            <v>305515329577</v>
          </cell>
          <cell r="AG518">
            <v>238234450082</v>
          </cell>
          <cell r="AH518">
            <v>71051092281</v>
          </cell>
          <cell r="AI518">
            <v>69551092281</v>
          </cell>
          <cell r="AJ518">
            <v>0</v>
          </cell>
          <cell r="AK518">
            <v>0</v>
          </cell>
          <cell r="AL518">
            <v>0</v>
          </cell>
          <cell r="AM518">
            <v>1500000000</v>
          </cell>
          <cell r="AN518">
            <v>0</v>
          </cell>
          <cell r="AO518">
            <v>20000000000</v>
          </cell>
          <cell r="AP518">
            <v>10000000000</v>
          </cell>
          <cell r="AQ518">
            <v>10000000000</v>
          </cell>
          <cell r="AR518">
            <v>0</v>
          </cell>
          <cell r="AS518">
            <v>0</v>
          </cell>
        </row>
        <row r="519">
          <cell r="A519" t="str">
            <v>Kab. Lembata</v>
          </cell>
          <cell r="B519" t="str">
            <v>09 Tahun 2016</v>
          </cell>
          <cell r="C519">
            <v>42734</v>
          </cell>
          <cell r="D519">
            <v>724419795222</v>
          </cell>
          <cell r="E519">
            <v>30691652274</v>
          </cell>
          <cell r="F519">
            <v>7079217500</v>
          </cell>
          <cell r="G519">
            <v>9214751160</v>
          </cell>
          <cell r="H519">
            <v>5200000000</v>
          </cell>
          <cell r="I519">
            <v>9197683614</v>
          </cell>
          <cell r="J519">
            <v>547881261000</v>
          </cell>
          <cell r="K519">
            <v>10176027000</v>
          </cell>
          <cell r="L519">
            <v>467239940000</v>
          </cell>
          <cell r="M519">
            <v>70465294000</v>
          </cell>
          <cell r="N519">
            <v>145846881948</v>
          </cell>
          <cell r="O519">
            <v>0</v>
          </cell>
          <cell r="P519">
            <v>0</v>
          </cell>
          <cell r="Q519">
            <v>8751091948</v>
          </cell>
          <cell r="R519">
            <v>26187876000</v>
          </cell>
          <cell r="S519">
            <v>110907914000</v>
          </cell>
          <cell r="T519">
            <v>821756131727</v>
          </cell>
          <cell r="U519">
            <v>470020068707</v>
          </cell>
          <cell r="V519">
            <v>287229078766</v>
          </cell>
          <cell r="W519">
            <v>0</v>
          </cell>
          <cell r="X519">
            <v>0</v>
          </cell>
          <cell r="Y519">
            <v>16734100230</v>
          </cell>
          <cell r="Z519">
            <v>350000000</v>
          </cell>
          <cell r="AA519">
            <v>4105594848</v>
          </cell>
          <cell r="AB519">
            <v>160601294863</v>
          </cell>
          <cell r="AC519">
            <v>1000000000</v>
          </cell>
          <cell r="AD519">
            <v>351736063020</v>
          </cell>
          <cell r="AE519">
            <v>60601956500</v>
          </cell>
          <cell r="AF519">
            <v>131183282750</v>
          </cell>
          <cell r="AG519">
            <v>159950823770</v>
          </cell>
          <cell r="AH519">
            <v>99836336505</v>
          </cell>
          <cell r="AI519">
            <v>99786336505</v>
          </cell>
          <cell r="AJ519">
            <v>0</v>
          </cell>
          <cell r="AK519">
            <v>0</v>
          </cell>
          <cell r="AL519">
            <v>0</v>
          </cell>
          <cell r="AM519">
            <v>50000000</v>
          </cell>
          <cell r="AN519">
            <v>0</v>
          </cell>
          <cell r="AO519">
            <v>2500000000</v>
          </cell>
          <cell r="AP519">
            <v>0</v>
          </cell>
          <cell r="AQ519">
            <v>2500000000</v>
          </cell>
          <cell r="AR519">
            <v>0</v>
          </cell>
          <cell r="AS519">
            <v>0</v>
          </cell>
        </row>
        <row r="520">
          <cell r="A520" t="str">
            <v>Kab. Malaka</v>
          </cell>
          <cell r="B520" t="str">
            <v>85 Tahun 2016</v>
          </cell>
          <cell r="C520">
            <v>42726</v>
          </cell>
          <cell r="D520">
            <v>758557210533</v>
          </cell>
          <cell r="E520">
            <v>27288808028</v>
          </cell>
          <cell r="F520">
            <v>6842663221</v>
          </cell>
          <cell r="G520">
            <v>6346877000</v>
          </cell>
          <cell r="H520">
            <v>0</v>
          </cell>
          <cell r="I520">
            <v>14099267807</v>
          </cell>
          <cell r="J520">
            <v>592600898000</v>
          </cell>
          <cell r="K520">
            <v>8767437000</v>
          </cell>
          <cell r="L520">
            <v>434834613000</v>
          </cell>
          <cell r="M520">
            <v>148998848000</v>
          </cell>
          <cell r="N520">
            <v>138667504505</v>
          </cell>
          <cell r="O520">
            <v>0</v>
          </cell>
          <cell r="P520">
            <v>0</v>
          </cell>
          <cell r="Q520">
            <v>10179046505</v>
          </cell>
          <cell r="R520">
            <v>29241829000</v>
          </cell>
          <cell r="S520">
            <v>99246629000</v>
          </cell>
          <cell r="T520">
            <v>811450104311.71997</v>
          </cell>
          <cell r="U520">
            <v>399585906849</v>
          </cell>
          <cell r="V520">
            <v>238116874663</v>
          </cell>
          <cell r="W520">
            <v>0</v>
          </cell>
          <cell r="X520">
            <v>0</v>
          </cell>
          <cell r="Y520">
            <v>6116881000</v>
          </cell>
          <cell r="Z520">
            <v>0</v>
          </cell>
          <cell r="AA520">
            <v>1318928022</v>
          </cell>
          <cell r="AB520">
            <v>144033223164</v>
          </cell>
          <cell r="AC520">
            <v>10000000000</v>
          </cell>
          <cell r="AD520">
            <v>411864197462.71997</v>
          </cell>
          <cell r="AE520">
            <v>75593320269</v>
          </cell>
          <cell r="AF520">
            <v>160103520963</v>
          </cell>
          <cell r="AG520">
            <v>176167356230.72</v>
          </cell>
          <cell r="AH520">
            <v>67892893778.720001</v>
          </cell>
          <cell r="AI520">
            <v>65148935445.720001</v>
          </cell>
          <cell r="AJ520">
            <v>0</v>
          </cell>
          <cell r="AK520">
            <v>0</v>
          </cell>
          <cell r="AL520">
            <v>2743958333</v>
          </cell>
          <cell r="AM520">
            <v>0</v>
          </cell>
          <cell r="AN520">
            <v>0</v>
          </cell>
          <cell r="AO520">
            <v>15000000000</v>
          </cell>
          <cell r="AP520">
            <v>5000000000</v>
          </cell>
          <cell r="AQ520">
            <v>10000000000</v>
          </cell>
          <cell r="AR520">
            <v>0</v>
          </cell>
          <cell r="AS520">
            <v>0</v>
          </cell>
        </row>
        <row r="521">
          <cell r="A521" t="str">
            <v>Kab. Manggarai</v>
          </cell>
          <cell r="B521" t="str">
            <v>48 Tahun 2016</v>
          </cell>
          <cell r="C521">
            <v>42726</v>
          </cell>
          <cell r="D521">
            <v>1118433462837</v>
          </cell>
          <cell r="E521">
            <v>96227790307</v>
          </cell>
          <cell r="F521">
            <v>25492800190</v>
          </cell>
          <cell r="G521">
            <v>8360911450</v>
          </cell>
          <cell r="H521">
            <v>10979275000</v>
          </cell>
          <cell r="I521">
            <v>51394803667</v>
          </cell>
          <cell r="J521">
            <v>743176130050</v>
          </cell>
          <cell r="K521">
            <v>14357964050</v>
          </cell>
          <cell r="L521">
            <v>575280999000</v>
          </cell>
          <cell r="M521">
            <v>153537167000</v>
          </cell>
          <cell r="N521">
            <v>279029542480</v>
          </cell>
          <cell r="O521">
            <v>7500000000</v>
          </cell>
          <cell r="P521">
            <v>0</v>
          </cell>
          <cell r="Q521">
            <v>22329007480</v>
          </cell>
          <cell r="R521">
            <v>132909006000</v>
          </cell>
          <cell r="S521">
            <v>116291529000</v>
          </cell>
          <cell r="T521">
            <v>1129183462837</v>
          </cell>
          <cell r="U521">
            <v>566114552481</v>
          </cell>
          <cell r="V521">
            <v>379912131924</v>
          </cell>
          <cell r="W521">
            <v>0</v>
          </cell>
          <cell r="X521">
            <v>0</v>
          </cell>
          <cell r="Y521">
            <v>4668200000</v>
          </cell>
          <cell r="Z521">
            <v>650000000</v>
          </cell>
          <cell r="AA521">
            <v>0</v>
          </cell>
          <cell r="AB521">
            <v>179384220557</v>
          </cell>
          <cell r="AC521">
            <v>1500000000</v>
          </cell>
          <cell r="AD521">
            <v>563068910356</v>
          </cell>
          <cell r="AE521">
            <v>48615684182</v>
          </cell>
          <cell r="AF521">
            <v>292467390175</v>
          </cell>
          <cell r="AG521">
            <v>221985835999</v>
          </cell>
          <cell r="AH521">
            <v>25000000000</v>
          </cell>
          <cell r="AI521">
            <v>25000000000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14250000000</v>
          </cell>
          <cell r="AP521">
            <v>0</v>
          </cell>
          <cell r="AQ521">
            <v>14250000000</v>
          </cell>
          <cell r="AR521">
            <v>0</v>
          </cell>
          <cell r="AS521">
            <v>0</v>
          </cell>
        </row>
        <row r="522">
          <cell r="A522" t="str">
            <v>Kab. Manggarai Barat</v>
          </cell>
          <cell r="B522" t="str">
            <v>56 Tahun 2016</v>
          </cell>
          <cell r="C522">
            <v>42734</v>
          </cell>
          <cell r="D522">
            <v>1040438581791</v>
          </cell>
          <cell r="E522">
            <v>98000000000</v>
          </cell>
          <cell r="F522">
            <v>47398345068</v>
          </cell>
          <cell r="G522">
            <v>16928226500</v>
          </cell>
          <cell r="H522">
            <v>7500000000</v>
          </cell>
          <cell r="I522">
            <v>26173428432</v>
          </cell>
          <cell r="J522">
            <v>692456211076</v>
          </cell>
          <cell r="K522">
            <v>12875790512</v>
          </cell>
          <cell r="L522">
            <v>536858600564</v>
          </cell>
          <cell r="M522">
            <v>142721820000</v>
          </cell>
          <cell r="N522">
            <v>249982370715</v>
          </cell>
          <cell r="O522">
            <v>1000000000</v>
          </cell>
          <cell r="P522">
            <v>0</v>
          </cell>
          <cell r="Q522">
            <v>16917043715</v>
          </cell>
          <cell r="R522">
            <v>103460530000</v>
          </cell>
          <cell r="S522">
            <v>128604797000</v>
          </cell>
          <cell r="T522">
            <v>1078252034715.9301</v>
          </cell>
          <cell r="U522">
            <v>543437311474.92999</v>
          </cell>
          <cell r="V522">
            <v>336241952115.53003</v>
          </cell>
          <cell r="W522">
            <v>0</v>
          </cell>
          <cell r="X522">
            <v>0</v>
          </cell>
          <cell r="Y522">
            <v>5058400000</v>
          </cell>
          <cell r="Z522">
            <v>330000000</v>
          </cell>
          <cell r="AA522">
            <v>0</v>
          </cell>
          <cell r="AB522">
            <v>194956959359.39999</v>
          </cell>
          <cell r="AC522">
            <v>6850000000</v>
          </cell>
          <cell r="AD522">
            <v>534814723241</v>
          </cell>
          <cell r="AE522">
            <v>49708494000</v>
          </cell>
          <cell r="AF522">
            <v>194223062394</v>
          </cell>
          <cell r="AG522">
            <v>290883166847</v>
          </cell>
          <cell r="AH522">
            <v>39813452924.93</v>
          </cell>
          <cell r="AI522">
            <v>39813452924.93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2000000000</v>
          </cell>
          <cell r="AP522">
            <v>0</v>
          </cell>
          <cell r="AQ522">
            <v>2000000000</v>
          </cell>
          <cell r="AR522">
            <v>0</v>
          </cell>
          <cell r="AS522">
            <v>0</v>
          </cell>
        </row>
        <row r="523">
          <cell r="A523" t="str">
            <v>Kab. Manggarai Timur</v>
          </cell>
          <cell r="B523" t="str">
            <v>-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</row>
        <row r="524">
          <cell r="A524" t="str">
            <v>Kab. Nagekeo</v>
          </cell>
          <cell r="B524" t="str">
            <v>112 Tahun 2016</v>
          </cell>
          <cell r="C524">
            <v>42734</v>
          </cell>
          <cell r="D524">
            <v>708735590697</v>
          </cell>
          <cell r="E524">
            <v>29505078000</v>
          </cell>
          <cell r="F524">
            <v>2872675000</v>
          </cell>
          <cell r="G524">
            <v>3719936000</v>
          </cell>
          <cell r="H524">
            <v>5300000000</v>
          </cell>
          <cell r="I524">
            <v>17612467000</v>
          </cell>
          <cell r="J524">
            <v>518811629000</v>
          </cell>
          <cell r="K524">
            <v>10453648000</v>
          </cell>
          <cell r="L524">
            <v>433451761000</v>
          </cell>
          <cell r="M524">
            <v>74906220000</v>
          </cell>
          <cell r="N524">
            <v>160418883697</v>
          </cell>
          <cell r="O524">
            <v>1772000000</v>
          </cell>
          <cell r="P524">
            <v>0</v>
          </cell>
          <cell r="Q524">
            <v>10001335697</v>
          </cell>
          <cell r="R524">
            <v>72590401000</v>
          </cell>
          <cell r="S524">
            <v>76055147000</v>
          </cell>
          <cell r="T524">
            <v>738941122000</v>
          </cell>
          <cell r="U524">
            <v>380717928000</v>
          </cell>
          <cell r="V524">
            <v>233570836000</v>
          </cell>
          <cell r="W524">
            <v>0</v>
          </cell>
          <cell r="X524">
            <v>0</v>
          </cell>
          <cell r="Y524">
            <v>17673675000</v>
          </cell>
          <cell r="Z524">
            <v>300000000</v>
          </cell>
          <cell r="AA524">
            <v>659262000</v>
          </cell>
          <cell r="AB524">
            <v>126014155000</v>
          </cell>
          <cell r="AC524">
            <v>2500000000</v>
          </cell>
          <cell r="AD524">
            <v>358223194000</v>
          </cell>
          <cell r="AE524">
            <v>40648867000</v>
          </cell>
          <cell r="AF524">
            <v>149317710542</v>
          </cell>
          <cell r="AG524">
            <v>168256616458</v>
          </cell>
          <cell r="AH524">
            <v>30205531303</v>
          </cell>
          <cell r="AI524">
            <v>29705531303</v>
          </cell>
          <cell r="AJ524">
            <v>0</v>
          </cell>
          <cell r="AK524">
            <v>0</v>
          </cell>
          <cell r="AL524">
            <v>0</v>
          </cell>
          <cell r="AM524">
            <v>500000000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</row>
        <row r="525">
          <cell r="A525" t="str">
            <v>Kab. Ngada</v>
          </cell>
          <cell r="B525" t="str">
            <v>56 Tahun 2016</v>
          </cell>
          <cell r="C525">
            <v>42723</v>
          </cell>
          <cell r="D525">
            <v>800852474455</v>
          </cell>
          <cell r="E525">
            <v>45223786635</v>
          </cell>
          <cell r="F525">
            <v>6011969467</v>
          </cell>
          <cell r="G525">
            <v>2852523350</v>
          </cell>
          <cell r="H525">
            <v>3302822332</v>
          </cell>
          <cell r="I525">
            <v>33056471486</v>
          </cell>
          <cell r="J525">
            <v>599483829844</v>
          </cell>
          <cell r="K525">
            <v>15400060844</v>
          </cell>
          <cell r="L525">
            <v>473589249000</v>
          </cell>
          <cell r="M525">
            <v>110494520000</v>
          </cell>
          <cell r="N525">
            <v>156144857976</v>
          </cell>
          <cell r="O525">
            <v>0</v>
          </cell>
          <cell r="P525">
            <v>0</v>
          </cell>
          <cell r="Q525">
            <v>10414830976</v>
          </cell>
          <cell r="R525">
            <v>41939624000</v>
          </cell>
          <cell r="S525">
            <v>103790403000</v>
          </cell>
          <cell r="T525">
            <v>831958454252</v>
          </cell>
          <cell r="U525">
            <v>430296825595</v>
          </cell>
          <cell r="V525">
            <v>267151709567</v>
          </cell>
          <cell r="W525">
            <v>0</v>
          </cell>
          <cell r="X525">
            <v>0</v>
          </cell>
          <cell r="Y525">
            <v>3250000000</v>
          </cell>
          <cell r="Z525">
            <v>6183433417</v>
          </cell>
          <cell r="AA525">
            <v>0</v>
          </cell>
          <cell r="AB525">
            <v>152711682611</v>
          </cell>
          <cell r="AC525">
            <v>1000000000</v>
          </cell>
          <cell r="AD525">
            <v>401661628657</v>
          </cell>
          <cell r="AE525">
            <v>18031162360</v>
          </cell>
          <cell r="AF525">
            <v>103562100248</v>
          </cell>
          <cell r="AG525">
            <v>280068366049</v>
          </cell>
          <cell r="AH525">
            <v>31105979797</v>
          </cell>
          <cell r="AI525">
            <v>31105979797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</row>
        <row r="526">
          <cell r="A526" t="str">
            <v>Kab. Rote Ndao</v>
          </cell>
          <cell r="B526" t="str">
            <v>61 Tahun 2016</v>
          </cell>
          <cell r="C526">
            <v>42735</v>
          </cell>
          <cell r="D526">
            <v>720275502554</v>
          </cell>
          <cell r="E526">
            <v>29816668679</v>
          </cell>
          <cell r="F526">
            <v>5650525179</v>
          </cell>
          <cell r="G526">
            <v>6828901000</v>
          </cell>
          <cell r="H526">
            <v>7700000000</v>
          </cell>
          <cell r="I526">
            <v>9637242500</v>
          </cell>
          <cell r="J526">
            <v>580456204000</v>
          </cell>
          <cell r="K526">
            <v>10970272000</v>
          </cell>
          <cell r="L526">
            <v>442705155000</v>
          </cell>
          <cell r="M526">
            <v>126780777000</v>
          </cell>
          <cell r="N526">
            <v>110002629875</v>
          </cell>
          <cell r="O526">
            <v>0</v>
          </cell>
          <cell r="P526">
            <v>0</v>
          </cell>
          <cell r="Q526">
            <v>9233391875</v>
          </cell>
          <cell r="R526">
            <v>34003902000</v>
          </cell>
          <cell r="S526">
            <v>66765336000</v>
          </cell>
          <cell r="T526">
            <v>715396690554</v>
          </cell>
          <cell r="U526">
            <v>390430191106</v>
          </cell>
          <cell r="V526">
            <v>254032094786</v>
          </cell>
          <cell r="W526">
            <v>0</v>
          </cell>
          <cell r="X526">
            <v>5249307000</v>
          </cell>
          <cell r="Y526">
            <v>9592700000</v>
          </cell>
          <cell r="Z526">
            <v>1745000000</v>
          </cell>
          <cell r="AA526">
            <v>0</v>
          </cell>
          <cell r="AB526">
            <v>116811089320</v>
          </cell>
          <cell r="AC526">
            <v>3000000000</v>
          </cell>
          <cell r="AD526">
            <v>324966499448</v>
          </cell>
          <cell r="AE526">
            <v>38274683300</v>
          </cell>
          <cell r="AF526">
            <v>131771835845</v>
          </cell>
          <cell r="AG526">
            <v>154919980303</v>
          </cell>
          <cell r="AH526">
            <v>621188000</v>
          </cell>
          <cell r="AI526">
            <v>621188000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5500000000</v>
          </cell>
          <cell r="AP526">
            <v>0</v>
          </cell>
          <cell r="AQ526">
            <v>5500000000</v>
          </cell>
          <cell r="AR526">
            <v>0</v>
          </cell>
          <cell r="AS526">
            <v>0</v>
          </cell>
        </row>
        <row r="527">
          <cell r="A527" t="str">
            <v>Kab. Sabu Raijua</v>
          </cell>
          <cell r="B527" t="str">
            <v>35 Tahun 2016</v>
          </cell>
          <cell r="C527">
            <v>42714</v>
          </cell>
          <cell r="D527">
            <v>632991942372</v>
          </cell>
          <cell r="E527">
            <v>69632084000</v>
          </cell>
          <cell r="F527">
            <v>5097981000</v>
          </cell>
          <cell r="G527">
            <v>1671055000</v>
          </cell>
          <cell r="H527">
            <v>5831000000</v>
          </cell>
          <cell r="I527">
            <v>57032048000</v>
          </cell>
          <cell r="J527">
            <v>495878714000</v>
          </cell>
          <cell r="K527">
            <v>8057768000</v>
          </cell>
          <cell r="L527">
            <v>343952252000</v>
          </cell>
          <cell r="M527">
            <v>143868694000</v>
          </cell>
          <cell r="N527">
            <v>67481144372</v>
          </cell>
          <cell r="O527">
            <v>0</v>
          </cell>
          <cell r="P527">
            <v>0</v>
          </cell>
          <cell r="Q527">
            <v>5400226342</v>
          </cell>
          <cell r="R527">
            <v>11233054000</v>
          </cell>
          <cell r="S527">
            <v>50847864030</v>
          </cell>
          <cell r="T527">
            <v>651035341132.15002</v>
          </cell>
          <cell r="U527">
            <v>228363589523</v>
          </cell>
          <cell r="V527">
            <v>134940101023</v>
          </cell>
          <cell r="W527">
            <v>0</v>
          </cell>
          <cell r="X527">
            <v>0</v>
          </cell>
          <cell r="Y527">
            <v>4073440000</v>
          </cell>
          <cell r="Z527">
            <v>2158000000</v>
          </cell>
          <cell r="AA527">
            <v>676903500</v>
          </cell>
          <cell r="AB527">
            <v>84515145000</v>
          </cell>
          <cell r="AC527">
            <v>2000000000</v>
          </cell>
          <cell r="AD527">
            <v>422671751609.15002</v>
          </cell>
          <cell r="AE527">
            <v>39231908000</v>
          </cell>
          <cell r="AF527">
            <v>90643231608.149994</v>
          </cell>
          <cell r="AG527">
            <v>292796612001</v>
          </cell>
          <cell r="AH527">
            <v>19043398760.150002</v>
          </cell>
          <cell r="AI527">
            <v>14503398760.15</v>
          </cell>
          <cell r="AJ527">
            <v>3540000000</v>
          </cell>
          <cell r="AK527">
            <v>0</v>
          </cell>
          <cell r="AL527">
            <v>0</v>
          </cell>
          <cell r="AM527">
            <v>1000000000</v>
          </cell>
          <cell r="AN527">
            <v>0</v>
          </cell>
          <cell r="AO527">
            <v>1000000000</v>
          </cell>
          <cell r="AP527">
            <v>0</v>
          </cell>
          <cell r="AQ527">
            <v>0</v>
          </cell>
          <cell r="AR527">
            <v>0</v>
          </cell>
          <cell r="AS527">
            <v>1000000000</v>
          </cell>
        </row>
        <row r="528">
          <cell r="A528" t="str">
            <v>Kab. Sikka</v>
          </cell>
          <cell r="B528" t="str">
            <v>55 Tahun 2016</v>
          </cell>
          <cell r="C528">
            <v>42728</v>
          </cell>
          <cell r="D528">
            <v>1129950000000</v>
          </cell>
          <cell r="E528">
            <v>114180394899</v>
          </cell>
          <cell r="F528">
            <v>30445189100</v>
          </cell>
          <cell r="G528">
            <v>17518946278</v>
          </cell>
          <cell r="H528">
            <v>4076387545</v>
          </cell>
          <cell r="I528">
            <v>62139871976</v>
          </cell>
          <cell r="J528">
            <v>803778230000</v>
          </cell>
          <cell r="K528">
            <v>14135285000</v>
          </cell>
          <cell r="L528">
            <v>626916589000</v>
          </cell>
          <cell r="M528">
            <v>162726356000</v>
          </cell>
          <cell r="N528">
            <v>211991375101</v>
          </cell>
          <cell r="O528">
            <v>0</v>
          </cell>
          <cell r="P528">
            <v>0</v>
          </cell>
          <cell r="Q528">
            <v>25422846101</v>
          </cell>
          <cell r="R528">
            <v>68862508000</v>
          </cell>
          <cell r="S528">
            <v>117706021000</v>
          </cell>
          <cell r="T528">
            <v>1206850000000</v>
          </cell>
          <cell r="U528">
            <v>684680734833</v>
          </cell>
          <cell r="V528">
            <v>485145903690</v>
          </cell>
          <cell r="W528">
            <v>0</v>
          </cell>
          <cell r="X528">
            <v>0</v>
          </cell>
          <cell r="Y528">
            <v>7444780000</v>
          </cell>
          <cell r="Z528">
            <v>1600000000</v>
          </cell>
          <cell r="AA528">
            <v>4700000000</v>
          </cell>
          <cell r="AB528">
            <v>181218905400</v>
          </cell>
          <cell r="AC528">
            <v>4571145743</v>
          </cell>
          <cell r="AD528">
            <v>522169265167</v>
          </cell>
          <cell r="AE528">
            <v>31518675526</v>
          </cell>
          <cell r="AF528">
            <v>235682430644</v>
          </cell>
          <cell r="AG528">
            <v>254968158997</v>
          </cell>
          <cell r="AH528">
            <v>88400000000</v>
          </cell>
          <cell r="AI528">
            <v>87900000000</v>
          </cell>
          <cell r="AJ528">
            <v>0</v>
          </cell>
          <cell r="AK528">
            <v>0</v>
          </cell>
          <cell r="AL528">
            <v>0</v>
          </cell>
          <cell r="AM528">
            <v>500000000</v>
          </cell>
          <cell r="AN528">
            <v>0</v>
          </cell>
          <cell r="AO528">
            <v>11500000000</v>
          </cell>
          <cell r="AP528">
            <v>10000000000</v>
          </cell>
          <cell r="AQ528">
            <v>0</v>
          </cell>
          <cell r="AR528">
            <v>0</v>
          </cell>
          <cell r="AS528">
            <v>1500000000</v>
          </cell>
        </row>
        <row r="529">
          <cell r="A529" t="str">
            <v>Kab. Sumba Barat</v>
          </cell>
          <cell r="B529" t="str">
            <v>45 Tahun 2016</v>
          </cell>
          <cell r="C529">
            <v>42732</v>
          </cell>
          <cell r="D529">
            <v>659669678235</v>
          </cell>
          <cell r="E529">
            <v>56916084535</v>
          </cell>
          <cell r="F529">
            <v>9133280684</v>
          </cell>
          <cell r="G529">
            <v>3013611100</v>
          </cell>
          <cell r="H529">
            <v>12010000000</v>
          </cell>
          <cell r="I529">
            <v>32759192751</v>
          </cell>
          <cell r="J529">
            <v>525780275000</v>
          </cell>
          <cell r="K529">
            <v>9975109000</v>
          </cell>
          <cell r="L529">
            <v>398030098000</v>
          </cell>
          <cell r="M529">
            <v>117775068000</v>
          </cell>
          <cell r="N529">
            <v>76973318700</v>
          </cell>
          <cell r="O529">
            <v>0</v>
          </cell>
          <cell r="P529">
            <v>0</v>
          </cell>
          <cell r="Q529">
            <v>9166365700</v>
          </cell>
          <cell r="R529">
            <v>14244558000</v>
          </cell>
          <cell r="S529">
            <v>53562395000</v>
          </cell>
          <cell r="T529">
            <v>700171293714</v>
          </cell>
          <cell r="U529">
            <v>263804165172</v>
          </cell>
          <cell r="V529">
            <v>166053464271</v>
          </cell>
          <cell r="W529">
            <v>0</v>
          </cell>
          <cell r="X529">
            <v>0</v>
          </cell>
          <cell r="Y529">
            <v>1320000000</v>
          </cell>
          <cell r="Z529">
            <v>64400000</v>
          </cell>
          <cell r="AA529">
            <v>0</v>
          </cell>
          <cell r="AB529">
            <v>95062915700</v>
          </cell>
          <cell r="AC529">
            <v>1303385201</v>
          </cell>
          <cell r="AD529">
            <v>436367128542</v>
          </cell>
          <cell r="AE529">
            <v>75597774164</v>
          </cell>
          <cell r="AF529">
            <v>181609250839</v>
          </cell>
          <cell r="AG529">
            <v>179160103539</v>
          </cell>
          <cell r="AH529">
            <v>40501615479</v>
          </cell>
          <cell r="AI529">
            <v>40501615479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</row>
        <row r="530">
          <cell r="A530" t="str">
            <v>Kab. Sumba Barat Daya</v>
          </cell>
          <cell r="B530" t="str">
            <v>61 Tahun 2016</v>
          </cell>
          <cell r="C530">
            <v>42734</v>
          </cell>
          <cell r="D530">
            <v>842393401327</v>
          </cell>
          <cell r="E530">
            <v>39548008534</v>
          </cell>
          <cell r="F530">
            <v>9982682951</v>
          </cell>
          <cell r="G530">
            <v>2805710492</v>
          </cell>
          <cell r="H530">
            <v>7296507091</v>
          </cell>
          <cell r="I530">
            <v>19463108000</v>
          </cell>
          <cell r="J530">
            <v>612059883000</v>
          </cell>
          <cell r="K530">
            <v>11264195000</v>
          </cell>
          <cell r="L530">
            <v>467060835000</v>
          </cell>
          <cell r="M530">
            <v>133734853000</v>
          </cell>
          <cell r="N530">
            <v>190785509793</v>
          </cell>
          <cell r="O530">
            <v>1105133775</v>
          </cell>
          <cell r="P530">
            <v>0</v>
          </cell>
          <cell r="Q530">
            <v>16630212018</v>
          </cell>
          <cell r="R530">
            <v>32419196000</v>
          </cell>
          <cell r="S530">
            <v>140630968000</v>
          </cell>
          <cell r="T530">
            <v>889393401327</v>
          </cell>
          <cell r="U530">
            <v>449572567177</v>
          </cell>
          <cell r="V530">
            <v>242507946624</v>
          </cell>
          <cell r="W530">
            <v>0</v>
          </cell>
          <cell r="X530">
            <v>0</v>
          </cell>
          <cell r="Y530">
            <v>15506000000</v>
          </cell>
          <cell r="Z530">
            <v>0</v>
          </cell>
          <cell r="AA530">
            <v>0</v>
          </cell>
          <cell r="AB530">
            <v>190880103250</v>
          </cell>
          <cell r="AC530">
            <v>678517303</v>
          </cell>
          <cell r="AD530">
            <v>439820834150</v>
          </cell>
          <cell r="AE530">
            <v>76560771670</v>
          </cell>
          <cell r="AF530">
            <v>187770262601</v>
          </cell>
          <cell r="AG530">
            <v>175489799879</v>
          </cell>
          <cell r="AH530">
            <v>47000000000</v>
          </cell>
          <cell r="AI530">
            <v>47000000000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</row>
        <row r="531">
          <cell r="A531" t="str">
            <v>Kab. Sumba Tengah</v>
          </cell>
          <cell r="B531" t="str">
            <v>37 Tahun 2016</v>
          </cell>
          <cell r="C531">
            <v>42727</v>
          </cell>
          <cell r="D531">
            <v>538515644068</v>
          </cell>
          <cell r="E531">
            <v>23977598936</v>
          </cell>
          <cell r="F531">
            <v>5563179636</v>
          </cell>
          <cell r="G531">
            <v>1266264000</v>
          </cell>
          <cell r="H531">
            <v>6000000000</v>
          </cell>
          <cell r="I531">
            <v>11148155300</v>
          </cell>
          <cell r="J531">
            <v>446790667000</v>
          </cell>
          <cell r="K531">
            <v>9531134000</v>
          </cell>
          <cell r="L531">
            <v>348827260000</v>
          </cell>
          <cell r="M531">
            <v>88432273000</v>
          </cell>
          <cell r="N531">
            <v>67747378132</v>
          </cell>
          <cell r="O531">
            <v>0</v>
          </cell>
          <cell r="P531">
            <v>0</v>
          </cell>
          <cell r="Q531">
            <v>0</v>
          </cell>
          <cell r="R531">
            <v>8791433000</v>
          </cell>
          <cell r="S531">
            <v>58955945132</v>
          </cell>
          <cell r="T531">
            <v>555259979610.69995</v>
          </cell>
          <cell r="U531">
            <v>221474148700.70001</v>
          </cell>
          <cell r="V531">
            <v>123381340400.7</v>
          </cell>
          <cell r="W531">
            <v>0</v>
          </cell>
          <cell r="X531">
            <v>0</v>
          </cell>
          <cell r="Y531">
            <v>6316800000</v>
          </cell>
          <cell r="Z531">
            <v>1046000000</v>
          </cell>
          <cell r="AA531">
            <v>0</v>
          </cell>
          <cell r="AB531">
            <v>90230008300</v>
          </cell>
          <cell r="AC531">
            <v>500000000</v>
          </cell>
          <cell r="AD531">
            <v>333785830910</v>
          </cell>
          <cell r="AE531">
            <v>44683925500</v>
          </cell>
          <cell r="AF531">
            <v>141306840910</v>
          </cell>
          <cell r="AG531">
            <v>147795064500</v>
          </cell>
          <cell r="AH531">
            <v>19044334542.700001</v>
          </cell>
          <cell r="AI531">
            <v>18744335542.700001</v>
          </cell>
          <cell r="AJ531">
            <v>0</v>
          </cell>
          <cell r="AK531">
            <v>0</v>
          </cell>
          <cell r="AL531">
            <v>0</v>
          </cell>
          <cell r="AM531">
            <v>299999000</v>
          </cell>
          <cell r="AN531">
            <v>0</v>
          </cell>
          <cell r="AO531">
            <v>2299999000</v>
          </cell>
          <cell r="AP531">
            <v>0</v>
          </cell>
          <cell r="AQ531">
            <v>2299999000</v>
          </cell>
          <cell r="AR531">
            <v>0</v>
          </cell>
          <cell r="AS531">
            <v>0</v>
          </cell>
        </row>
        <row r="532">
          <cell r="A532" t="str">
            <v>Kab. Sumba Timur</v>
          </cell>
          <cell r="B532" t="str">
            <v>31 Tahun 2016</v>
          </cell>
          <cell r="C532">
            <v>42732</v>
          </cell>
          <cell r="D532">
            <v>1145843062758</v>
          </cell>
          <cell r="E532">
            <v>87224221000</v>
          </cell>
          <cell r="F532">
            <v>14086500000</v>
          </cell>
          <cell r="G532">
            <v>6787721000</v>
          </cell>
          <cell r="H532">
            <v>18850000000</v>
          </cell>
          <cell r="I532">
            <v>47500000000</v>
          </cell>
          <cell r="J532">
            <v>873406306506</v>
          </cell>
          <cell r="K532">
            <v>15603964000</v>
          </cell>
          <cell r="L532">
            <v>660448116506</v>
          </cell>
          <cell r="M532">
            <v>197354226000</v>
          </cell>
          <cell r="N532">
            <v>185212535252</v>
          </cell>
          <cell r="O532">
            <v>1056328560</v>
          </cell>
          <cell r="P532">
            <v>0</v>
          </cell>
          <cell r="Q532">
            <v>17992664692</v>
          </cell>
          <cell r="R532">
            <v>54028104000</v>
          </cell>
          <cell r="S532">
            <v>112135438000</v>
          </cell>
          <cell r="T532">
            <v>1197818800763</v>
          </cell>
          <cell r="U532">
            <v>589767746274</v>
          </cell>
          <cell r="V532">
            <v>394190895405.03998</v>
          </cell>
          <cell r="W532">
            <v>0</v>
          </cell>
          <cell r="X532">
            <v>0</v>
          </cell>
          <cell r="Y532">
            <v>1790800000</v>
          </cell>
          <cell r="Z532">
            <v>0</v>
          </cell>
          <cell r="AA532">
            <v>2087422000</v>
          </cell>
          <cell r="AB532">
            <v>189090646869</v>
          </cell>
          <cell r="AC532">
            <v>2607981999.96</v>
          </cell>
          <cell r="AD532">
            <v>608051054489</v>
          </cell>
          <cell r="AE532">
            <v>56137596684</v>
          </cell>
          <cell r="AF532">
            <v>244538926920</v>
          </cell>
          <cell r="AG532">
            <v>307374530885</v>
          </cell>
          <cell r="AH532">
            <v>51975738005</v>
          </cell>
          <cell r="AI532">
            <v>51975738005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</row>
        <row r="533">
          <cell r="A533" t="str">
            <v>Kab. Timor Tengah Selatan</v>
          </cell>
          <cell r="B533" t="str">
            <v>92 Tahun 2016</v>
          </cell>
          <cell r="C533">
            <v>42734</v>
          </cell>
          <cell r="D533">
            <v>1332832992620.97</v>
          </cell>
          <cell r="E533">
            <v>69412297060.970001</v>
          </cell>
          <cell r="F533">
            <v>6146116576</v>
          </cell>
          <cell r="G533">
            <v>3980932492</v>
          </cell>
          <cell r="H533">
            <v>5056572949</v>
          </cell>
          <cell r="I533">
            <v>54228675043.970001</v>
          </cell>
          <cell r="J533">
            <v>1020767658000</v>
          </cell>
          <cell r="K533">
            <v>13599909000</v>
          </cell>
          <cell r="L533">
            <v>754511787000</v>
          </cell>
          <cell r="M533">
            <v>252655962000</v>
          </cell>
          <cell r="N533">
            <v>242653037560</v>
          </cell>
          <cell r="O533">
            <v>0</v>
          </cell>
          <cell r="P533">
            <v>0</v>
          </cell>
          <cell r="Q533">
            <v>31893799560</v>
          </cell>
          <cell r="R533">
            <v>0</v>
          </cell>
          <cell r="S533">
            <v>210759238000</v>
          </cell>
          <cell r="T533">
            <v>1507276915718.8201</v>
          </cell>
          <cell r="U533">
            <v>867730545358.81995</v>
          </cell>
          <cell r="V533">
            <v>562461848678.81995</v>
          </cell>
          <cell r="W533">
            <v>0</v>
          </cell>
          <cell r="X533">
            <v>0</v>
          </cell>
          <cell r="Y533">
            <v>14706565000</v>
          </cell>
          <cell r="Z533">
            <v>1300000000</v>
          </cell>
          <cell r="AA533">
            <v>0</v>
          </cell>
          <cell r="AB533">
            <v>287762131680</v>
          </cell>
          <cell r="AC533">
            <v>1500000000</v>
          </cell>
          <cell r="AD533">
            <v>639546370360</v>
          </cell>
          <cell r="AE533">
            <v>50311030150</v>
          </cell>
          <cell r="AF533">
            <v>261723758230</v>
          </cell>
          <cell r="AG533">
            <v>327511581980</v>
          </cell>
          <cell r="AH533">
            <v>174443923097.85001</v>
          </cell>
          <cell r="AI533">
            <v>174193923097.85001</v>
          </cell>
          <cell r="AJ533">
            <v>0</v>
          </cell>
          <cell r="AK533">
            <v>0</v>
          </cell>
          <cell r="AL533">
            <v>0</v>
          </cell>
          <cell r="AM533">
            <v>250000000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</row>
        <row r="534">
          <cell r="A534" t="str">
            <v>Kab. Timor Tengah Utara</v>
          </cell>
          <cell r="B534" t="str">
            <v>76 Tahun 2016</v>
          </cell>
          <cell r="C534">
            <v>42723</v>
          </cell>
          <cell r="D534">
            <v>980889251249.46997</v>
          </cell>
          <cell r="E534">
            <v>42318300518.470001</v>
          </cell>
          <cell r="F534">
            <v>4055572498.1300001</v>
          </cell>
          <cell r="G534">
            <v>4405688116</v>
          </cell>
          <cell r="H534">
            <v>8729760226</v>
          </cell>
          <cell r="I534">
            <v>25127279678.34</v>
          </cell>
          <cell r="J534">
            <v>736000130000</v>
          </cell>
          <cell r="K534">
            <v>13170677000</v>
          </cell>
          <cell r="L534">
            <v>584452379000</v>
          </cell>
          <cell r="M534">
            <v>138377074000</v>
          </cell>
          <cell r="N534">
            <v>202570820731</v>
          </cell>
          <cell r="O534">
            <v>0</v>
          </cell>
          <cell r="P534">
            <v>0</v>
          </cell>
          <cell r="Q534">
            <v>18695840731</v>
          </cell>
          <cell r="R534">
            <v>60845212000</v>
          </cell>
          <cell r="S534">
            <v>123029768000</v>
          </cell>
          <cell r="T534">
            <v>1032084479292.5699</v>
          </cell>
          <cell r="U534">
            <v>663307726130.78003</v>
          </cell>
          <cell r="V534">
            <v>424962595030.78003</v>
          </cell>
          <cell r="W534">
            <v>0</v>
          </cell>
          <cell r="X534">
            <v>0</v>
          </cell>
          <cell r="Y534">
            <v>1660000000</v>
          </cell>
          <cell r="Z534">
            <v>45930800500</v>
          </cell>
          <cell r="AA534">
            <v>0</v>
          </cell>
          <cell r="AB534">
            <v>190254330600</v>
          </cell>
          <cell r="AC534">
            <v>500000000</v>
          </cell>
          <cell r="AD534">
            <v>368776753161.78998</v>
          </cell>
          <cell r="AE534">
            <v>43641020537</v>
          </cell>
          <cell r="AF534">
            <v>159200514544.98001</v>
          </cell>
          <cell r="AG534">
            <v>165935218079.81</v>
          </cell>
          <cell r="AH534">
            <v>51195228043.099998</v>
          </cell>
          <cell r="AI534">
            <v>51195228043.099998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</row>
        <row r="535">
          <cell r="A535" t="str">
            <v>Kota Kupang</v>
          </cell>
          <cell r="B535" t="str">
            <v>60 Tahun 2017</v>
          </cell>
          <cell r="C535">
            <v>42727</v>
          </cell>
          <cell r="D535">
            <v>1092060150223</v>
          </cell>
          <cell r="E535">
            <v>160841327759</v>
          </cell>
          <cell r="F535">
            <v>85636945000</v>
          </cell>
          <cell r="G535">
            <v>32931220197</v>
          </cell>
          <cell r="H535">
            <v>15654999062</v>
          </cell>
          <cell r="I535">
            <v>26618163500</v>
          </cell>
          <cell r="J535">
            <v>858386719000</v>
          </cell>
          <cell r="K535">
            <v>33307285000</v>
          </cell>
          <cell r="L535">
            <v>661156826000</v>
          </cell>
          <cell r="M535">
            <v>102584693000</v>
          </cell>
          <cell r="N535">
            <v>72832103464</v>
          </cell>
          <cell r="O535">
            <v>5000000000</v>
          </cell>
          <cell r="P535">
            <v>0</v>
          </cell>
          <cell r="Q535">
            <v>67832103464</v>
          </cell>
          <cell r="R535">
            <v>61337915000</v>
          </cell>
          <cell r="S535">
            <v>0</v>
          </cell>
          <cell r="T535">
            <v>1097150828223</v>
          </cell>
          <cell r="U535">
            <v>498443745636</v>
          </cell>
          <cell r="V535">
            <v>445235973620</v>
          </cell>
          <cell r="W535">
            <v>0</v>
          </cell>
          <cell r="X535">
            <v>4196976000</v>
          </cell>
          <cell r="Y535">
            <v>29295000000</v>
          </cell>
          <cell r="Z535">
            <v>9262500000</v>
          </cell>
          <cell r="AA535">
            <v>66000000</v>
          </cell>
          <cell r="AB535">
            <v>9387296016</v>
          </cell>
          <cell r="AC535">
            <v>1000000000</v>
          </cell>
          <cell r="AD535">
            <v>598707082587</v>
          </cell>
          <cell r="AE535">
            <v>121846791667</v>
          </cell>
          <cell r="AF535">
            <v>213812360535</v>
          </cell>
          <cell r="AG535">
            <v>263047930385</v>
          </cell>
          <cell r="AH535">
            <v>15090678000</v>
          </cell>
          <cell r="AI535">
            <v>15000000000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90678000</v>
          </cell>
          <cell r="AO535">
            <v>10000000000</v>
          </cell>
          <cell r="AP535">
            <v>0</v>
          </cell>
          <cell r="AQ535">
            <v>10000000000</v>
          </cell>
          <cell r="AR535">
            <v>0</v>
          </cell>
          <cell r="AS535">
            <v>0</v>
          </cell>
        </row>
        <row r="536">
          <cell r="A536" t="str">
            <v>Total Se-Prov. Maluku</v>
          </cell>
          <cell r="B536" t="str">
            <v>-</v>
          </cell>
          <cell r="C536">
            <v>2</v>
          </cell>
          <cell r="D536">
            <v>12827580411794.52</v>
          </cell>
          <cell r="E536">
            <v>1006233430425.6801</v>
          </cell>
          <cell r="F536">
            <v>487830477550</v>
          </cell>
          <cell r="G536">
            <v>204080629253</v>
          </cell>
          <cell r="H536">
            <v>65600597166</v>
          </cell>
          <cell r="I536">
            <v>248721726456.67999</v>
          </cell>
          <cell r="J536">
            <v>10161525141242</v>
          </cell>
          <cell r="K536">
            <v>298743938000</v>
          </cell>
          <cell r="L536">
            <v>7397270330242</v>
          </cell>
          <cell r="M536">
            <v>2465510873000</v>
          </cell>
          <cell r="N536">
            <v>1659821840126.8401</v>
          </cell>
          <cell r="O536">
            <v>624040000</v>
          </cell>
          <cell r="P536">
            <v>0</v>
          </cell>
          <cell r="Q536">
            <v>141341705126.84</v>
          </cell>
          <cell r="R536">
            <v>610611374000</v>
          </cell>
          <cell r="S536">
            <v>907244721000</v>
          </cell>
          <cell r="T536">
            <v>13325253664132.15</v>
          </cell>
          <cell r="U536">
            <v>6862504364584.6396</v>
          </cell>
          <cell r="V536">
            <v>4334630711423.8501</v>
          </cell>
          <cell r="W536">
            <v>386559159.89999998</v>
          </cell>
          <cell r="X536">
            <v>12508131500</v>
          </cell>
          <cell r="Y536">
            <v>708019274154.68994</v>
          </cell>
          <cell r="Z536">
            <v>43808220000</v>
          </cell>
          <cell r="AA536">
            <v>238678879304.82999</v>
          </cell>
          <cell r="AB536">
            <v>1461380108242.3701</v>
          </cell>
          <cell r="AC536">
            <v>63092480799</v>
          </cell>
          <cell r="AD536">
            <v>6462749299547.5098</v>
          </cell>
          <cell r="AE536">
            <v>280600217533.67999</v>
          </cell>
          <cell r="AF536">
            <v>3138578527012.3701</v>
          </cell>
          <cell r="AG536">
            <v>3043570555001.46</v>
          </cell>
          <cell r="AH536">
            <v>552929384168.89001</v>
          </cell>
          <cell r="AI536">
            <v>552929384168.89001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53992885431.260002</v>
          </cell>
          <cell r="AP536">
            <v>0</v>
          </cell>
          <cell r="AQ536">
            <v>41257000000</v>
          </cell>
          <cell r="AR536">
            <v>12735885431.26</v>
          </cell>
          <cell r="AS536">
            <v>0</v>
          </cell>
        </row>
        <row r="537">
          <cell r="A537" t="str">
            <v>Prov. Maluku</v>
          </cell>
          <cell r="B537" t="str">
            <v>09 Tahun 2016</v>
          </cell>
          <cell r="C537">
            <v>42733</v>
          </cell>
          <cell r="D537">
            <v>2860026790975.6802</v>
          </cell>
          <cell r="E537">
            <v>519252405975.67999</v>
          </cell>
          <cell r="F537">
            <v>335588052287</v>
          </cell>
          <cell r="G537">
            <v>79932620369</v>
          </cell>
          <cell r="H537">
            <v>53288500000</v>
          </cell>
          <cell r="I537">
            <v>50443233319.68</v>
          </cell>
          <cell r="J537">
            <v>2211721009000</v>
          </cell>
          <cell r="K537">
            <v>92619805000</v>
          </cell>
          <cell r="L537">
            <v>1465641669000</v>
          </cell>
          <cell r="M537">
            <v>653459535000</v>
          </cell>
          <cell r="N537">
            <v>129053376000</v>
          </cell>
          <cell r="O537">
            <v>224040000</v>
          </cell>
          <cell r="P537">
            <v>0</v>
          </cell>
          <cell r="Q537">
            <v>0</v>
          </cell>
          <cell r="R537">
            <v>128829336000</v>
          </cell>
          <cell r="S537">
            <v>0</v>
          </cell>
          <cell r="T537">
            <v>2877290905544.4199</v>
          </cell>
          <cell r="U537">
            <v>1616486425725.4199</v>
          </cell>
          <cell r="V537">
            <v>896032356181</v>
          </cell>
          <cell r="W537">
            <v>237999559.90000001</v>
          </cell>
          <cell r="X537">
            <v>0</v>
          </cell>
          <cell r="Y537">
            <v>496178001019.69</v>
          </cell>
          <cell r="Z537">
            <v>12000000000</v>
          </cell>
          <cell r="AA537">
            <v>181888068964.82999</v>
          </cell>
          <cell r="AB537">
            <v>22650000000</v>
          </cell>
          <cell r="AC537">
            <v>7500000000</v>
          </cell>
          <cell r="AD537">
            <v>1260804479819</v>
          </cell>
          <cell r="AE537">
            <v>9007083228.9300003</v>
          </cell>
          <cell r="AF537">
            <v>667961756814.98999</v>
          </cell>
          <cell r="AG537">
            <v>583835639775.07996</v>
          </cell>
          <cell r="AH537">
            <v>20000000000</v>
          </cell>
          <cell r="AI537">
            <v>20000000000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2735885431.2600002</v>
          </cell>
          <cell r="AP537">
            <v>0</v>
          </cell>
          <cell r="AQ537">
            <v>0</v>
          </cell>
          <cell r="AR537">
            <v>2735885431.2600002</v>
          </cell>
          <cell r="AS537">
            <v>0</v>
          </cell>
        </row>
        <row r="538">
          <cell r="A538" t="str">
            <v>Total Kab/Kota Se-Prov. Maluku</v>
          </cell>
          <cell r="B538" t="str">
            <v>-</v>
          </cell>
          <cell r="C538">
            <v>2</v>
          </cell>
          <cell r="D538">
            <v>9967553620818.8398</v>
          </cell>
          <cell r="E538">
            <v>486981024450</v>
          </cell>
          <cell r="F538">
            <v>152242425263</v>
          </cell>
          <cell r="G538">
            <v>124148008884</v>
          </cell>
          <cell r="H538">
            <v>12312097166</v>
          </cell>
          <cell r="I538">
            <v>198278493137</v>
          </cell>
          <cell r="J538">
            <v>7949804132242</v>
          </cell>
          <cell r="K538">
            <v>206124133000</v>
          </cell>
          <cell r="L538">
            <v>5931628661242</v>
          </cell>
          <cell r="M538">
            <v>1812051338000</v>
          </cell>
          <cell r="N538">
            <v>1530768464126.8401</v>
          </cell>
          <cell r="O538">
            <v>400000000</v>
          </cell>
          <cell r="P538">
            <v>0</v>
          </cell>
          <cell r="Q538">
            <v>141341705126.84</v>
          </cell>
          <cell r="R538">
            <v>481782038000</v>
          </cell>
          <cell r="S538">
            <v>907244721000</v>
          </cell>
          <cell r="T538">
            <v>10447962758587.73</v>
          </cell>
          <cell r="U538">
            <v>5246017938859.2197</v>
          </cell>
          <cell r="V538">
            <v>3438598355242.8501</v>
          </cell>
          <cell r="W538">
            <v>148559600</v>
          </cell>
          <cell r="X538">
            <v>12508131500</v>
          </cell>
          <cell r="Y538">
            <v>211841273135</v>
          </cell>
          <cell r="Z538">
            <v>31808220000</v>
          </cell>
          <cell r="AA538">
            <v>56790810340</v>
          </cell>
          <cell r="AB538">
            <v>1438730108242.3701</v>
          </cell>
          <cell r="AC538">
            <v>55592480799</v>
          </cell>
          <cell r="AD538">
            <v>5201944819728.5098</v>
          </cell>
          <cell r="AE538">
            <v>271593134304.75</v>
          </cell>
          <cell r="AF538">
            <v>2470616770197.3799</v>
          </cell>
          <cell r="AG538">
            <v>2459734915226.3799</v>
          </cell>
          <cell r="AH538">
            <v>532929384168.89001</v>
          </cell>
          <cell r="AI538">
            <v>532929384168.89001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51257000000</v>
          </cell>
          <cell r="AP538">
            <v>0</v>
          </cell>
          <cell r="AQ538">
            <v>41257000000</v>
          </cell>
          <cell r="AR538">
            <v>10000000000</v>
          </cell>
          <cell r="AS538">
            <v>0</v>
          </cell>
        </row>
        <row r="539">
          <cell r="A539" t="str">
            <v>Kab. Buru</v>
          </cell>
          <cell r="B539" t="str">
            <v>90 Tahun 2016</v>
          </cell>
          <cell r="C539">
            <v>42734</v>
          </cell>
          <cell r="D539">
            <v>778050578747</v>
          </cell>
          <cell r="E539">
            <v>27687187870</v>
          </cell>
          <cell r="F539">
            <v>9707095700</v>
          </cell>
          <cell r="G539">
            <v>9294889143</v>
          </cell>
          <cell r="H539">
            <v>1700000000</v>
          </cell>
          <cell r="I539">
            <v>6985203027</v>
          </cell>
          <cell r="J539">
            <v>628001692000</v>
          </cell>
          <cell r="K539">
            <v>17029640000</v>
          </cell>
          <cell r="L539">
            <v>493224782000</v>
          </cell>
          <cell r="M539">
            <v>117747270000</v>
          </cell>
          <cell r="N539">
            <v>122361698877</v>
          </cell>
          <cell r="O539">
            <v>0</v>
          </cell>
          <cell r="P539">
            <v>0</v>
          </cell>
          <cell r="Q539">
            <v>11906144877</v>
          </cell>
          <cell r="R539">
            <v>42931545000</v>
          </cell>
          <cell r="S539">
            <v>67524009000</v>
          </cell>
          <cell r="T539">
            <v>778050578747</v>
          </cell>
          <cell r="U539">
            <v>449586673997</v>
          </cell>
          <cell r="V539">
            <v>294384345223</v>
          </cell>
          <cell r="W539">
            <v>0</v>
          </cell>
          <cell r="X539">
            <v>0</v>
          </cell>
          <cell r="Y539">
            <v>26984600000</v>
          </cell>
          <cell r="Z539">
            <v>2858000000</v>
          </cell>
          <cell r="AA539">
            <v>52925641600</v>
          </cell>
          <cell r="AB539">
            <v>68072623080</v>
          </cell>
          <cell r="AC539">
            <v>4361464094</v>
          </cell>
          <cell r="AD539">
            <v>328463904750</v>
          </cell>
          <cell r="AE539">
            <v>9814682000</v>
          </cell>
          <cell r="AF539">
            <v>193540757508</v>
          </cell>
          <cell r="AG539">
            <v>125108465242</v>
          </cell>
          <cell r="AH539">
            <v>2513246400</v>
          </cell>
          <cell r="AI539">
            <v>2513246400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1250000000</v>
          </cell>
          <cell r="AP539">
            <v>0</v>
          </cell>
          <cell r="AQ539">
            <v>1250000000</v>
          </cell>
          <cell r="AR539">
            <v>0</v>
          </cell>
          <cell r="AS539">
            <v>0</v>
          </cell>
        </row>
        <row r="540">
          <cell r="A540" t="str">
            <v>Kab. Buru Selatan</v>
          </cell>
          <cell r="B540" t="str">
            <v>55 Tahun 2016</v>
          </cell>
          <cell r="C540">
            <v>42735</v>
          </cell>
          <cell r="D540">
            <v>661033153000</v>
          </cell>
          <cell r="E540">
            <v>13320405000</v>
          </cell>
          <cell r="F540">
            <v>1746485000</v>
          </cell>
          <cell r="G540">
            <v>820800000</v>
          </cell>
          <cell r="H540">
            <v>1600000000</v>
          </cell>
          <cell r="I540">
            <v>9153120000</v>
          </cell>
          <cell r="J540">
            <v>577640057000</v>
          </cell>
          <cell r="K540">
            <v>22009396000</v>
          </cell>
          <cell r="L540">
            <v>417502064000</v>
          </cell>
          <cell r="M540">
            <v>138128597000</v>
          </cell>
          <cell r="N540">
            <v>70072691000</v>
          </cell>
          <cell r="O540">
            <v>0</v>
          </cell>
          <cell r="P540">
            <v>0</v>
          </cell>
          <cell r="Q540">
            <v>6000000000</v>
          </cell>
          <cell r="R540">
            <v>0</v>
          </cell>
          <cell r="S540">
            <v>64072691000</v>
          </cell>
          <cell r="T540">
            <v>695094958800</v>
          </cell>
          <cell r="U540">
            <v>303098131600</v>
          </cell>
          <cell r="V540">
            <v>146923450600</v>
          </cell>
          <cell r="W540">
            <v>0</v>
          </cell>
          <cell r="X540">
            <v>3504480000</v>
          </cell>
          <cell r="Y540">
            <v>34392500000</v>
          </cell>
          <cell r="Z540">
            <v>4295120000</v>
          </cell>
          <cell r="AA540">
            <v>0</v>
          </cell>
          <cell r="AB540">
            <v>108982581000</v>
          </cell>
          <cell r="AC540">
            <v>5000000000</v>
          </cell>
          <cell r="AD540">
            <v>391996827200</v>
          </cell>
          <cell r="AE540">
            <v>17298173250</v>
          </cell>
          <cell r="AF540">
            <v>176943442001</v>
          </cell>
          <cell r="AG540">
            <v>197755211949</v>
          </cell>
          <cell r="AH540">
            <v>39061805800</v>
          </cell>
          <cell r="AI540">
            <v>39061805800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5000000000</v>
          </cell>
          <cell r="AP540">
            <v>0</v>
          </cell>
          <cell r="AQ540">
            <v>5000000000</v>
          </cell>
          <cell r="AR540">
            <v>0</v>
          </cell>
          <cell r="AS540">
            <v>0</v>
          </cell>
        </row>
        <row r="541">
          <cell r="A541" t="str">
            <v>Kab. Kep. Aru</v>
          </cell>
          <cell r="B541" t="str">
            <v>01 Tahun 2017</v>
          </cell>
          <cell r="C541">
            <v>42741</v>
          </cell>
          <cell r="D541">
            <v>988275530000</v>
          </cell>
          <cell r="E541">
            <v>60420000000</v>
          </cell>
          <cell r="F541">
            <v>13200000000</v>
          </cell>
          <cell r="G541">
            <v>18520000000</v>
          </cell>
          <cell r="H541">
            <v>1700000000</v>
          </cell>
          <cell r="I541">
            <v>27000000000</v>
          </cell>
          <cell r="J541">
            <v>822797826000</v>
          </cell>
          <cell r="K541">
            <v>15161719000</v>
          </cell>
          <cell r="L541">
            <v>573794511000</v>
          </cell>
          <cell r="M541">
            <v>233841596000</v>
          </cell>
          <cell r="N541">
            <v>105057704000</v>
          </cell>
          <cell r="O541">
            <v>0</v>
          </cell>
          <cell r="P541">
            <v>0</v>
          </cell>
          <cell r="Q541">
            <v>12000000000</v>
          </cell>
          <cell r="R541">
            <v>0</v>
          </cell>
          <cell r="S541">
            <v>93057704000</v>
          </cell>
          <cell r="T541">
            <v>1140218597298</v>
          </cell>
          <cell r="U541">
            <v>409266684053</v>
          </cell>
          <cell r="V541">
            <v>234082448719</v>
          </cell>
          <cell r="W541">
            <v>0</v>
          </cell>
          <cell r="X541">
            <v>788448000</v>
          </cell>
          <cell r="Y541">
            <v>15227000000</v>
          </cell>
          <cell r="Z541">
            <v>0</v>
          </cell>
          <cell r="AA541">
            <v>0</v>
          </cell>
          <cell r="AB541">
            <v>155366387334</v>
          </cell>
          <cell r="AC541">
            <v>3802400000</v>
          </cell>
          <cell r="AD541">
            <v>730951913245</v>
          </cell>
          <cell r="AE541">
            <v>6873765000</v>
          </cell>
          <cell r="AF541">
            <v>393470637513</v>
          </cell>
          <cell r="AG541">
            <v>330607510732</v>
          </cell>
          <cell r="AH541">
            <v>159693067298</v>
          </cell>
          <cell r="AI541">
            <v>159693067298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7750000000</v>
          </cell>
          <cell r="AP541">
            <v>0</v>
          </cell>
          <cell r="AQ541">
            <v>7750000000</v>
          </cell>
          <cell r="AR541">
            <v>0</v>
          </cell>
          <cell r="AS541">
            <v>0</v>
          </cell>
        </row>
        <row r="542">
          <cell r="A542" t="str">
            <v>Kab. Maluku Barat Daya</v>
          </cell>
          <cell r="B542" t="str">
            <v>48 Tahun 2016</v>
          </cell>
          <cell r="C542">
            <v>42734</v>
          </cell>
          <cell r="D542">
            <v>1049700093712</v>
          </cell>
          <cell r="E542">
            <v>51012788658</v>
          </cell>
          <cell r="F542">
            <v>4779456000</v>
          </cell>
          <cell r="G542">
            <v>927700000</v>
          </cell>
          <cell r="H542">
            <v>0</v>
          </cell>
          <cell r="I542">
            <v>45305632658</v>
          </cell>
          <cell r="J542">
            <v>834787690054</v>
          </cell>
          <cell r="K542">
            <v>15376567000</v>
          </cell>
          <cell r="L542">
            <v>595778755054</v>
          </cell>
          <cell r="M542">
            <v>223632368000</v>
          </cell>
          <cell r="N542">
            <v>163899615000</v>
          </cell>
          <cell r="O542">
            <v>0</v>
          </cell>
          <cell r="P542">
            <v>0</v>
          </cell>
          <cell r="Q542">
            <v>4000000000</v>
          </cell>
          <cell r="R542">
            <v>66594508000</v>
          </cell>
          <cell r="S542">
            <v>93305107000</v>
          </cell>
          <cell r="T542">
            <v>1155196416072</v>
          </cell>
          <cell r="U542">
            <v>439210883684</v>
          </cell>
          <cell r="V542">
            <v>257157709662</v>
          </cell>
          <cell r="W542">
            <v>0</v>
          </cell>
          <cell r="X542">
            <v>0</v>
          </cell>
          <cell r="Y542">
            <v>5029000000</v>
          </cell>
          <cell r="Z542">
            <v>100000000</v>
          </cell>
          <cell r="AA542">
            <v>0</v>
          </cell>
          <cell r="AB542">
            <v>161495557317</v>
          </cell>
          <cell r="AC542">
            <v>15428616705</v>
          </cell>
          <cell r="AD542">
            <v>715985532388</v>
          </cell>
          <cell r="AE542">
            <v>19249929600</v>
          </cell>
          <cell r="AF542">
            <v>335340289710</v>
          </cell>
          <cell r="AG542">
            <v>361395313078</v>
          </cell>
          <cell r="AH542">
            <v>111253322360</v>
          </cell>
          <cell r="AI542">
            <v>111253322360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5757000000</v>
          </cell>
          <cell r="AP542">
            <v>0</v>
          </cell>
          <cell r="AQ542">
            <v>5757000000</v>
          </cell>
          <cell r="AR542">
            <v>0</v>
          </cell>
          <cell r="AS542">
            <v>0</v>
          </cell>
        </row>
        <row r="543">
          <cell r="A543" t="str">
            <v>Kab. Maluku Tengah</v>
          </cell>
          <cell r="B543" t="str">
            <v>46 Tahun 2016</v>
          </cell>
          <cell r="C543">
            <v>42726</v>
          </cell>
          <cell r="D543">
            <v>1581193729000</v>
          </cell>
          <cell r="E543">
            <v>65348970000</v>
          </cell>
          <cell r="F543">
            <v>9785949000</v>
          </cell>
          <cell r="G543">
            <v>40946736000</v>
          </cell>
          <cell r="H543">
            <v>0</v>
          </cell>
          <cell r="I543">
            <v>14616285000</v>
          </cell>
          <cell r="J543">
            <v>1203294850000</v>
          </cell>
          <cell r="K543">
            <v>19569127000</v>
          </cell>
          <cell r="L543">
            <v>977608288000</v>
          </cell>
          <cell r="M543">
            <v>206117435000</v>
          </cell>
          <cell r="N543">
            <v>312549909000</v>
          </cell>
          <cell r="O543">
            <v>0</v>
          </cell>
          <cell r="P543">
            <v>0</v>
          </cell>
          <cell r="Q543">
            <v>30000000000</v>
          </cell>
          <cell r="R543">
            <v>133620349000</v>
          </cell>
          <cell r="S543">
            <v>148929560000</v>
          </cell>
          <cell r="T543">
            <v>1601137277000</v>
          </cell>
          <cell r="U543">
            <v>1002886623000</v>
          </cell>
          <cell r="V543">
            <v>709288436000</v>
          </cell>
          <cell r="W543">
            <v>0</v>
          </cell>
          <cell r="X543">
            <v>2035830000</v>
          </cell>
          <cell r="Y543">
            <v>24933149000</v>
          </cell>
          <cell r="Z543">
            <v>2209000000</v>
          </cell>
          <cell r="AA543">
            <v>0</v>
          </cell>
          <cell r="AB543">
            <v>250420208000</v>
          </cell>
          <cell r="AC543">
            <v>14000000000</v>
          </cell>
          <cell r="AD543">
            <v>598250654000</v>
          </cell>
          <cell r="AE543">
            <v>27750589000</v>
          </cell>
          <cell r="AF543">
            <v>251567750854</v>
          </cell>
          <cell r="AG543">
            <v>318932314146</v>
          </cell>
          <cell r="AH543">
            <v>19943548000</v>
          </cell>
          <cell r="AI543">
            <v>19943548000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</row>
        <row r="544">
          <cell r="A544" t="str">
            <v>Kab. Maluku Tenggara</v>
          </cell>
          <cell r="B544" t="str">
            <v>55 Tahun 2016</v>
          </cell>
          <cell r="C544">
            <v>42728</v>
          </cell>
          <cell r="D544">
            <v>937954797933</v>
          </cell>
          <cell r="E544">
            <v>39250900941</v>
          </cell>
          <cell r="F544">
            <v>12708000000</v>
          </cell>
          <cell r="G544">
            <v>2445328000</v>
          </cell>
          <cell r="H544">
            <v>2067572941</v>
          </cell>
          <cell r="I544">
            <v>22030000000</v>
          </cell>
          <cell r="J544">
            <v>666323856188</v>
          </cell>
          <cell r="K544">
            <v>13645719000</v>
          </cell>
          <cell r="L544">
            <v>514342817188</v>
          </cell>
          <cell r="M544">
            <v>138335320000</v>
          </cell>
          <cell r="N544">
            <v>232380040804</v>
          </cell>
          <cell r="O544">
            <v>0</v>
          </cell>
          <cell r="P544">
            <v>0</v>
          </cell>
          <cell r="Q544">
            <v>8292161804</v>
          </cell>
          <cell r="R544">
            <v>78068476000</v>
          </cell>
          <cell r="S544">
            <v>146019403000</v>
          </cell>
          <cell r="T544">
            <v>963511727036</v>
          </cell>
          <cell r="U544">
            <v>495084314576.87</v>
          </cell>
          <cell r="V544">
            <v>262217952450</v>
          </cell>
          <cell r="W544">
            <v>0</v>
          </cell>
          <cell r="X544">
            <v>0</v>
          </cell>
          <cell r="Y544">
            <v>26663600000</v>
          </cell>
          <cell r="Z544">
            <v>0</v>
          </cell>
          <cell r="AA544">
            <v>1515332800</v>
          </cell>
          <cell r="AB544">
            <v>202687429326.87</v>
          </cell>
          <cell r="AC544">
            <v>2000000000</v>
          </cell>
          <cell r="AD544">
            <v>468427412459.13</v>
          </cell>
          <cell r="AE544">
            <v>55661216665.75</v>
          </cell>
          <cell r="AF544">
            <v>175846049533.38</v>
          </cell>
          <cell r="AG544">
            <v>236920146260</v>
          </cell>
          <cell r="AH544">
            <v>31556929103</v>
          </cell>
          <cell r="AI544">
            <v>31556929103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6000000000</v>
          </cell>
          <cell r="AP544">
            <v>0</v>
          </cell>
          <cell r="AQ544">
            <v>6000000000</v>
          </cell>
          <cell r="AR544">
            <v>0</v>
          </cell>
          <cell r="AS544">
            <v>0</v>
          </cell>
        </row>
        <row r="545">
          <cell r="A545" t="str">
            <v>Kab. Maluku Tenggara Barat</v>
          </cell>
          <cell r="B545" t="str">
            <v>74 Tahun 2016</v>
          </cell>
          <cell r="C545">
            <v>42734</v>
          </cell>
          <cell r="D545">
            <v>921678589826.83997</v>
          </cell>
          <cell r="E545">
            <v>49549140402</v>
          </cell>
          <cell r="F545">
            <v>16035000000</v>
          </cell>
          <cell r="G545">
            <v>7453359402</v>
          </cell>
          <cell r="H545">
            <v>150000000</v>
          </cell>
          <cell r="I545">
            <v>25910781000</v>
          </cell>
          <cell r="J545">
            <v>753065244000</v>
          </cell>
          <cell r="K545">
            <v>18089539000</v>
          </cell>
          <cell r="L545">
            <v>563464570000</v>
          </cell>
          <cell r="M545">
            <v>171511135000</v>
          </cell>
          <cell r="N545">
            <v>119064205424.84</v>
          </cell>
          <cell r="O545">
            <v>400000000</v>
          </cell>
          <cell r="P545">
            <v>0</v>
          </cell>
          <cell r="Q545">
            <v>9326794424.8400002</v>
          </cell>
          <cell r="R545">
            <v>43025130000</v>
          </cell>
          <cell r="S545">
            <v>66312281000</v>
          </cell>
          <cell r="T545">
            <v>1000524944968.73</v>
          </cell>
          <cell r="U545">
            <v>490786972630.84998</v>
          </cell>
          <cell r="V545">
            <v>327581066078.84998</v>
          </cell>
          <cell r="W545">
            <v>0</v>
          </cell>
          <cell r="X545">
            <v>0</v>
          </cell>
          <cell r="Y545">
            <v>31600558385</v>
          </cell>
          <cell r="Z545">
            <v>2526800000</v>
          </cell>
          <cell r="AA545">
            <v>2349835940</v>
          </cell>
          <cell r="AB545">
            <v>124728712227</v>
          </cell>
          <cell r="AC545">
            <v>2000000000</v>
          </cell>
          <cell r="AD545">
            <v>509737972337.88</v>
          </cell>
          <cell r="AE545">
            <v>60420166556</v>
          </cell>
          <cell r="AF545">
            <v>232515903287</v>
          </cell>
          <cell r="AG545">
            <v>216801902494.88</v>
          </cell>
          <cell r="AH545">
            <v>92596355141.889999</v>
          </cell>
          <cell r="AI545">
            <v>92596355141.889999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13750000000</v>
          </cell>
          <cell r="AP545">
            <v>0</v>
          </cell>
          <cell r="AQ545">
            <v>3750000000</v>
          </cell>
          <cell r="AR545">
            <v>10000000000</v>
          </cell>
          <cell r="AS545">
            <v>0</v>
          </cell>
        </row>
        <row r="546">
          <cell r="A546" t="str">
            <v>Kab. Seram Bagian Barat</v>
          </cell>
          <cell r="B546" t="str">
            <v>01 Tahun 2017</v>
          </cell>
          <cell r="C546">
            <v>42754</v>
          </cell>
          <cell r="D546">
            <v>932775809685</v>
          </cell>
          <cell r="E546">
            <v>30682244787</v>
          </cell>
          <cell r="F546">
            <v>5175000000</v>
          </cell>
          <cell r="G546">
            <v>3393800000</v>
          </cell>
          <cell r="H546">
            <v>1614487787</v>
          </cell>
          <cell r="I546">
            <v>20498957000</v>
          </cell>
          <cell r="J546">
            <v>812389795000</v>
          </cell>
          <cell r="K546">
            <v>13973132000</v>
          </cell>
          <cell r="L546">
            <v>598313207000</v>
          </cell>
          <cell r="M546">
            <v>200103456000</v>
          </cell>
          <cell r="N546">
            <v>89703769898</v>
          </cell>
          <cell r="O546">
            <v>0</v>
          </cell>
          <cell r="P546">
            <v>0</v>
          </cell>
          <cell r="Q546">
            <v>13415822898</v>
          </cell>
          <cell r="R546">
            <v>0</v>
          </cell>
          <cell r="S546">
            <v>76287947000</v>
          </cell>
          <cell r="T546">
            <v>960122619587</v>
          </cell>
          <cell r="U546">
            <v>514524496795.5</v>
          </cell>
          <cell r="V546">
            <v>354586425026</v>
          </cell>
          <cell r="W546">
            <v>0</v>
          </cell>
          <cell r="X546">
            <v>0</v>
          </cell>
          <cell r="Y546">
            <v>15766000000</v>
          </cell>
          <cell r="Z546">
            <v>640000000</v>
          </cell>
          <cell r="AA546">
            <v>0</v>
          </cell>
          <cell r="AB546">
            <v>142032071769.5</v>
          </cell>
          <cell r="AC546">
            <v>1500000000</v>
          </cell>
          <cell r="AD546">
            <v>445598122791.5</v>
          </cell>
          <cell r="AE546">
            <v>15112135833</v>
          </cell>
          <cell r="AF546">
            <v>232902310658</v>
          </cell>
          <cell r="AG546">
            <v>197583676300.5</v>
          </cell>
          <cell r="AH546">
            <v>31346809902</v>
          </cell>
          <cell r="AI546">
            <v>31346809902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4000000000</v>
          </cell>
          <cell r="AP546">
            <v>0</v>
          </cell>
          <cell r="AQ546">
            <v>4000000000</v>
          </cell>
          <cell r="AR546">
            <v>0</v>
          </cell>
          <cell r="AS546">
            <v>0</v>
          </cell>
        </row>
        <row r="547">
          <cell r="A547" t="str">
            <v>Kab. Seram Bagian Timur</v>
          </cell>
          <cell r="B547" t="str">
            <v>30 Tahun 2016</v>
          </cell>
          <cell r="C547">
            <v>42734</v>
          </cell>
          <cell r="D547">
            <v>981223497466</v>
          </cell>
          <cell r="E547">
            <v>17084669288</v>
          </cell>
          <cell r="F547">
            <v>3104000000</v>
          </cell>
          <cell r="G547">
            <v>550632850</v>
          </cell>
          <cell r="H547">
            <v>1980036438</v>
          </cell>
          <cell r="I547">
            <v>11450000000</v>
          </cell>
          <cell r="J547">
            <v>755888908000</v>
          </cell>
          <cell r="K547">
            <v>37564991000</v>
          </cell>
          <cell r="L547">
            <v>511415249000</v>
          </cell>
          <cell r="M547">
            <v>206908668000</v>
          </cell>
          <cell r="N547">
            <v>208249920178</v>
          </cell>
          <cell r="O547">
            <v>0</v>
          </cell>
          <cell r="P547">
            <v>0</v>
          </cell>
          <cell r="Q547">
            <v>9864543178</v>
          </cell>
          <cell r="R547">
            <v>46649358000</v>
          </cell>
          <cell r="S547">
            <v>151736019000</v>
          </cell>
          <cell r="T547">
            <v>1017424625288</v>
          </cell>
          <cell r="U547">
            <v>443372776808</v>
          </cell>
          <cell r="V547">
            <v>226435961468</v>
          </cell>
          <cell r="W547">
            <v>148559600</v>
          </cell>
          <cell r="X547">
            <v>6179373500</v>
          </cell>
          <cell r="Y547">
            <v>13094405000</v>
          </cell>
          <cell r="Z547">
            <v>13179300000</v>
          </cell>
          <cell r="AA547">
            <v>0</v>
          </cell>
          <cell r="AB547">
            <v>179835177240</v>
          </cell>
          <cell r="AC547">
            <v>4500000000</v>
          </cell>
          <cell r="AD547">
            <v>574051848480</v>
          </cell>
          <cell r="AE547">
            <v>35596694900</v>
          </cell>
          <cell r="AF547">
            <v>250523617993</v>
          </cell>
          <cell r="AG547">
            <v>287931535587</v>
          </cell>
          <cell r="AH547">
            <v>38951127822</v>
          </cell>
          <cell r="AI547">
            <v>38951127822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2750000000</v>
          </cell>
          <cell r="AP547">
            <v>0</v>
          </cell>
          <cell r="AQ547">
            <v>2750000000</v>
          </cell>
          <cell r="AR547">
            <v>0</v>
          </cell>
          <cell r="AS547">
            <v>0</v>
          </cell>
        </row>
        <row r="548">
          <cell r="A548" t="str">
            <v>Kota Ambon</v>
          </cell>
          <cell r="B548" t="str">
            <v>49 Tahun 2016</v>
          </cell>
          <cell r="C548">
            <v>42734</v>
          </cell>
          <cell r="D548">
            <v>1135667841449</v>
          </cell>
          <cell r="E548">
            <v>132624717504</v>
          </cell>
          <cell r="F548">
            <v>76001439563</v>
          </cell>
          <cell r="G548">
            <v>39794763489</v>
          </cell>
          <cell r="H548">
            <v>1500000000</v>
          </cell>
          <cell r="I548">
            <v>15328514452</v>
          </cell>
          <cell r="J548">
            <v>895614214000</v>
          </cell>
          <cell r="K548">
            <v>33704303000</v>
          </cell>
          <cell r="L548">
            <v>686184418000</v>
          </cell>
          <cell r="M548">
            <v>175725493000</v>
          </cell>
          <cell r="N548">
            <v>107428909945</v>
          </cell>
          <cell r="O548">
            <v>0</v>
          </cell>
          <cell r="P548">
            <v>0</v>
          </cell>
          <cell r="Q548">
            <v>36536237945</v>
          </cell>
          <cell r="R548">
            <v>70892672000</v>
          </cell>
          <cell r="S548">
            <v>0</v>
          </cell>
          <cell r="T548">
            <v>1136681013791</v>
          </cell>
          <cell r="U548">
            <v>698200381714</v>
          </cell>
          <cell r="V548">
            <v>625940560016</v>
          </cell>
          <cell r="W548">
            <v>0</v>
          </cell>
          <cell r="X548">
            <v>0</v>
          </cell>
          <cell r="Y548">
            <v>18150460750</v>
          </cell>
          <cell r="Z548">
            <v>6000000000</v>
          </cell>
          <cell r="AA548">
            <v>0</v>
          </cell>
          <cell r="AB548">
            <v>45109360948</v>
          </cell>
          <cell r="AC548">
            <v>3000000000</v>
          </cell>
          <cell r="AD548">
            <v>438480632077</v>
          </cell>
          <cell r="AE548">
            <v>23815781500</v>
          </cell>
          <cell r="AF548">
            <v>227966011140</v>
          </cell>
          <cell r="AG548">
            <v>186698839437</v>
          </cell>
          <cell r="AH548">
            <v>6013172342</v>
          </cell>
          <cell r="AI548">
            <v>6013172342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5000000000</v>
          </cell>
          <cell r="AP548">
            <v>0</v>
          </cell>
          <cell r="AQ548">
            <v>5000000000</v>
          </cell>
          <cell r="AR548">
            <v>0</v>
          </cell>
          <cell r="AS548">
            <v>0</v>
          </cell>
        </row>
        <row r="549">
          <cell r="A549" t="str">
            <v>Kota Tual</v>
          </cell>
          <cell r="B549" t="str">
            <v>-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</row>
        <row r="550">
          <cell r="A550" t="str">
            <v>Total Se-Prov. Maluku Utara</v>
          </cell>
          <cell r="B550" t="str">
            <v>-</v>
          </cell>
          <cell r="C550">
            <v>2</v>
          </cell>
          <cell r="D550">
            <v>5575224937668</v>
          </cell>
          <cell r="E550">
            <v>562731697849</v>
          </cell>
          <cell r="F550">
            <v>384755246169</v>
          </cell>
          <cell r="G550">
            <v>86735448000</v>
          </cell>
          <cell r="H550">
            <v>2471595000</v>
          </cell>
          <cell r="I550">
            <v>88769408680</v>
          </cell>
          <cell r="J550">
            <v>4033583692846</v>
          </cell>
          <cell r="K550">
            <v>213742233784</v>
          </cell>
          <cell r="L550">
            <v>2843695613062</v>
          </cell>
          <cell r="M550">
            <v>976145846000</v>
          </cell>
          <cell r="N550">
            <v>978909546973</v>
          </cell>
          <cell r="O550">
            <v>274053373653</v>
          </cell>
          <cell r="P550">
            <v>0</v>
          </cell>
          <cell r="Q550">
            <v>32508179440</v>
          </cell>
          <cell r="R550">
            <v>173766316000</v>
          </cell>
          <cell r="S550">
            <v>498581677880</v>
          </cell>
          <cell r="T550">
            <v>5480120753753</v>
          </cell>
          <cell r="U550">
            <v>2351424607205.1401</v>
          </cell>
          <cell r="V550">
            <v>1333762851708.1399</v>
          </cell>
          <cell r="W550">
            <v>11200000000</v>
          </cell>
          <cell r="X550">
            <v>10000000000</v>
          </cell>
          <cell r="Y550">
            <v>368549700000</v>
          </cell>
          <cell r="Z550">
            <v>10480000000</v>
          </cell>
          <cell r="AA550">
            <v>119347063792</v>
          </cell>
          <cell r="AB550">
            <v>491084991705</v>
          </cell>
          <cell r="AC550">
            <v>7000000000</v>
          </cell>
          <cell r="AD550">
            <v>3128696146547.8599</v>
          </cell>
          <cell r="AE550">
            <v>224053299766</v>
          </cell>
          <cell r="AF550">
            <v>1383890171091.8601</v>
          </cell>
          <cell r="AG550">
            <v>1520752675690</v>
          </cell>
          <cell r="AH550">
            <v>283863459890</v>
          </cell>
          <cell r="AI550">
            <v>103110342102</v>
          </cell>
          <cell r="AJ550">
            <v>0</v>
          </cell>
          <cell r="AK550">
            <v>0</v>
          </cell>
          <cell r="AL550">
            <v>179753117788</v>
          </cell>
          <cell r="AM550">
            <v>0</v>
          </cell>
          <cell r="AN550">
            <v>1000000000</v>
          </cell>
          <cell r="AO550">
            <v>70600000000</v>
          </cell>
          <cell r="AP550">
            <v>0</v>
          </cell>
          <cell r="AQ550">
            <v>15200000000</v>
          </cell>
          <cell r="AR550">
            <v>55400000000</v>
          </cell>
          <cell r="AS550">
            <v>0</v>
          </cell>
        </row>
        <row r="551">
          <cell r="A551" t="str">
            <v>Prov. Maluku Utara</v>
          </cell>
          <cell r="B551" t="str">
            <v>01 Tahun 2017</v>
          </cell>
          <cell r="C551">
            <v>42768</v>
          </cell>
          <cell r="D551">
            <v>2864175974702</v>
          </cell>
          <cell r="E551">
            <v>486709146169</v>
          </cell>
          <cell r="F551">
            <v>364562246169</v>
          </cell>
          <cell r="G551">
            <v>66388300000</v>
          </cell>
          <cell r="H551">
            <v>871595000</v>
          </cell>
          <cell r="I551">
            <v>54887005000</v>
          </cell>
          <cell r="J551">
            <v>1846994786000</v>
          </cell>
          <cell r="K551">
            <v>106011803000</v>
          </cell>
          <cell r="L551">
            <v>1219425902000</v>
          </cell>
          <cell r="M551">
            <v>521557081000</v>
          </cell>
          <cell r="N551">
            <v>530472042533</v>
          </cell>
          <cell r="O551">
            <v>274053373653</v>
          </cell>
          <cell r="P551">
            <v>0</v>
          </cell>
          <cell r="Q551">
            <v>0</v>
          </cell>
          <cell r="R551">
            <v>60797623000</v>
          </cell>
          <cell r="S551">
            <v>195621045880</v>
          </cell>
          <cell r="T551">
            <v>2649165953892</v>
          </cell>
          <cell r="U551">
            <v>1133696268962</v>
          </cell>
          <cell r="V551">
            <v>655881105170</v>
          </cell>
          <cell r="W551">
            <v>4200000000</v>
          </cell>
          <cell r="X551">
            <v>5000000000</v>
          </cell>
          <cell r="Y551">
            <v>335071600000</v>
          </cell>
          <cell r="Z551">
            <v>5480000000</v>
          </cell>
          <cell r="AA551">
            <v>117163563792</v>
          </cell>
          <cell r="AB551">
            <v>8400000000</v>
          </cell>
          <cell r="AC551">
            <v>2500000000</v>
          </cell>
          <cell r="AD551">
            <v>1515469684930</v>
          </cell>
          <cell r="AE551">
            <v>134499714500</v>
          </cell>
          <cell r="AF551">
            <v>691392533988</v>
          </cell>
          <cell r="AG551">
            <v>689577436442</v>
          </cell>
          <cell r="AH551">
            <v>120000000000</v>
          </cell>
          <cell r="AI551">
            <v>40000000000</v>
          </cell>
          <cell r="AJ551">
            <v>0</v>
          </cell>
          <cell r="AK551">
            <v>0</v>
          </cell>
          <cell r="AL551">
            <v>80000000000</v>
          </cell>
          <cell r="AM551">
            <v>0</v>
          </cell>
          <cell r="AN551">
            <v>0</v>
          </cell>
          <cell r="AO551">
            <v>37900000000</v>
          </cell>
          <cell r="AP551">
            <v>0</v>
          </cell>
          <cell r="AQ551">
            <v>4500000000</v>
          </cell>
          <cell r="AR551">
            <v>33400000000</v>
          </cell>
          <cell r="AS551">
            <v>0</v>
          </cell>
        </row>
        <row r="552">
          <cell r="A552" t="str">
            <v>Total Kab/Kota Se-Prov. Maluku Utara</v>
          </cell>
          <cell r="B552" t="str">
            <v>-</v>
          </cell>
          <cell r="C552">
            <v>2</v>
          </cell>
          <cell r="D552">
            <v>2711048962966</v>
          </cell>
          <cell r="E552">
            <v>76022551680</v>
          </cell>
          <cell r="F552">
            <v>20193000000</v>
          </cell>
          <cell r="G552">
            <v>20347148000</v>
          </cell>
          <cell r="H552">
            <v>1600000000</v>
          </cell>
          <cell r="I552">
            <v>33882403680</v>
          </cell>
          <cell r="J552">
            <v>2186588906846</v>
          </cell>
          <cell r="K552">
            <v>107730430784</v>
          </cell>
          <cell r="L552">
            <v>1624269711062</v>
          </cell>
          <cell r="M552">
            <v>454588765000</v>
          </cell>
          <cell r="N552">
            <v>448437504440</v>
          </cell>
          <cell r="O552">
            <v>0</v>
          </cell>
          <cell r="P552">
            <v>0</v>
          </cell>
          <cell r="Q552">
            <v>32508179440</v>
          </cell>
          <cell r="R552">
            <v>112968693000</v>
          </cell>
          <cell r="S552">
            <v>302960632000</v>
          </cell>
          <cell r="T552">
            <v>2830954799861</v>
          </cell>
          <cell r="U552">
            <v>1217728338243.1399</v>
          </cell>
          <cell r="V552">
            <v>677881746538.14001</v>
          </cell>
          <cell r="W552">
            <v>7000000000</v>
          </cell>
          <cell r="X552">
            <v>5000000000</v>
          </cell>
          <cell r="Y552">
            <v>33478100000</v>
          </cell>
          <cell r="Z552">
            <v>5000000000</v>
          </cell>
          <cell r="AA552">
            <v>2183500000</v>
          </cell>
          <cell r="AB552">
            <v>482684991705</v>
          </cell>
          <cell r="AC552">
            <v>4500000000</v>
          </cell>
          <cell r="AD552">
            <v>1613226461617.8601</v>
          </cell>
          <cell r="AE552">
            <v>89553585266</v>
          </cell>
          <cell r="AF552">
            <v>692497637103.85999</v>
          </cell>
          <cell r="AG552">
            <v>831175239248</v>
          </cell>
          <cell r="AH552">
            <v>163863459890</v>
          </cell>
          <cell r="AI552">
            <v>63110342102</v>
          </cell>
          <cell r="AJ552">
            <v>0</v>
          </cell>
          <cell r="AK552">
            <v>0</v>
          </cell>
          <cell r="AL552">
            <v>99753117788</v>
          </cell>
          <cell r="AM552">
            <v>0</v>
          </cell>
          <cell r="AN552">
            <v>1000000000</v>
          </cell>
          <cell r="AO552">
            <v>32700000000</v>
          </cell>
          <cell r="AP552">
            <v>0</v>
          </cell>
          <cell r="AQ552">
            <v>10700000000</v>
          </cell>
          <cell r="AR552">
            <v>22000000000</v>
          </cell>
          <cell r="AS552">
            <v>0</v>
          </cell>
        </row>
        <row r="553">
          <cell r="A553" t="str">
            <v>Kab. Halmahera Barat</v>
          </cell>
          <cell r="B553" t="str">
            <v>-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</row>
        <row r="554">
          <cell r="A554" t="str">
            <v>Kab. Halmahera Selatan</v>
          </cell>
          <cell r="B554" t="str">
            <v>22 Tahun 2016</v>
          </cell>
          <cell r="C554">
            <v>42727</v>
          </cell>
          <cell r="D554">
            <v>1258260237464</v>
          </cell>
          <cell r="E554">
            <v>36242053680</v>
          </cell>
          <cell r="F554">
            <v>10475000000</v>
          </cell>
          <cell r="G554">
            <v>6679648000</v>
          </cell>
          <cell r="H554">
            <v>500000000</v>
          </cell>
          <cell r="I554">
            <v>18587405680</v>
          </cell>
          <cell r="J554">
            <v>922269014784</v>
          </cell>
          <cell r="K554">
            <v>53617246784</v>
          </cell>
          <cell r="L554">
            <v>692872748000</v>
          </cell>
          <cell r="M554">
            <v>175779020000</v>
          </cell>
          <cell r="N554">
            <v>299749169000</v>
          </cell>
          <cell r="O554">
            <v>0</v>
          </cell>
          <cell r="P554">
            <v>0</v>
          </cell>
          <cell r="Q554">
            <v>24000000000</v>
          </cell>
          <cell r="R554">
            <v>86828863000</v>
          </cell>
          <cell r="S554">
            <v>188920306000</v>
          </cell>
          <cell r="T554">
            <v>1273166175252</v>
          </cell>
          <cell r="U554">
            <v>569861200000</v>
          </cell>
          <cell r="V554">
            <v>283000000000</v>
          </cell>
          <cell r="W554">
            <v>7000000000</v>
          </cell>
          <cell r="X554">
            <v>5000000000</v>
          </cell>
          <cell r="Y554">
            <v>16861200000</v>
          </cell>
          <cell r="Z554">
            <v>5000000000</v>
          </cell>
          <cell r="AA554">
            <v>1000000000</v>
          </cell>
          <cell r="AB554">
            <v>251000000000</v>
          </cell>
          <cell r="AC554">
            <v>1000000000</v>
          </cell>
          <cell r="AD554">
            <v>703304975252</v>
          </cell>
          <cell r="AE554">
            <v>24928530300</v>
          </cell>
          <cell r="AF554">
            <v>304756706855</v>
          </cell>
          <cell r="AG554">
            <v>373619738097</v>
          </cell>
          <cell r="AH554">
            <v>45605937788</v>
          </cell>
          <cell r="AI554">
            <v>3000000000</v>
          </cell>
          <cell r="AJ554">
            <v>0</v>
          </cell>
          <cell r="AK554">
            <v>0</v>
          </cell>
          <cell r="AL554">
            <v>42605937788</v>
          </cell>
          <cell r="AM554">
            <v>0</v>
          </cell>
          <cell r="AN554">
            <v>0</v>
          </cell>
          <cell r="AO554">
            <v>30700000000</v>
          </cell>
          <cell r="AP554">
            <v>0</v>
          </cell>
          <cell r="AQ554">
            <v>8700000000</v>
          </cell>
          <cell r="AR554">
            <v>22000000000</v>
          </cell>
          <cell r="AS554">
            <v>0</v>
          </cell>
        </row>
        <row r="555">
          <cell r="A555" t="str">
            <v>Kab. Halmahera Tengah</v>
          </cell>
          <cell r="B555" t="str">
            <v>66 Tahun 2016</v>
          </cell>
          <cell r="C555">
            <v>42733</v>
          </cell>
          <cell r="D555">
            <v>695881385502</v>
          </cell>
          <cell r="E555">
            <v>19362330000</v>
          </cell>
          <cell r="F555">
            <v>3988000000</v>
          </cell>
          <cell r="G555">
            <v>8662500000</v>
          </cell>
          <cell r="H555">
            <v>0</v>
          </cell>
          <cell r="I555">
            <v>6711830000</v>
          </cell>
          <cell r="J555">
            <v>612135279062</v>
          </cell>
          <cell r="K555">
            <v>22055298000</v>
          </cell>
          <cell r="L555">
            <v>460254085062</v>
          </cell>
          <cell r="M555">
            <v>129825896000</v>
          </cell>
          <cell r="N555">
            <v>64383776440</v>
          </cell>
          <cell r="O555">
            <v>0</v>
          </cell>
          <cell r="P555">
            <v>0</v>
          </cell>
          <cell r="Q555">
            <v>2030751440</v>
          </cell>
          <cell r="R555">
            <v>11521807000</v>
          </cell>
          <cell r="S555">
            <v>50831218000</v>
          </cell>
          <cell r="T555">
            <v>762138907604</v>
          </cell>
          <cell r="U555">
            <v>288849271421</v>
          </cell>
          <cell r="V555">
            <v>178075799321</v>
          </cell>
          <cell r="W555">
            <v>0</v>
          </cell>
          <cell r="X555">
            <v>0</v>
          </cell>
          <cell r="Y555">
            <v>10281900000</v>
          </cell>
          <cell r="Z555">
            <v>0</v>
          </cell>
          <cell r="AA555">
            <v>110000000</v>
          </cell>
          <cell r="AB555">
            <v>97881572100</v>
          </cell>
          <cell r="AC555">
            <v>2500000000</v>
          </cell>
          <cell r="AD555">
            <v>473289636183</v>
          </cell>
          <cell r="AE555">
            <v>27113751966</v>
          </cell>
          <cell r="AF555">
            <v>158492012058</v>
          </cell>
          <cell r="AG555">
            <v>287683872159</v>
          </cell>
          <cell r="AH555">
            <v>68257522102</v>
          </cell>
          <cell r="AI555">
            <v>10110342102</v>
          </cell>
          <cell r="AJ555">
            <v>0</v>
          </cell>
          <cell r="AK555">
            <v>0</v>
          </cell>
          <cell r="AL555">
            <v>57147180000</v>
          </cell>
          <cell r="AM555">
            <v>0</v>
          </cell>
          <cell r="AN555">
            <v>1000000000</v>
          </cell>
          <cell r="AO555">
            <v>2000000000</v>
          </cell>
          <cell r="AP555">
            <v>0</v>
          </cell>
          <cell r="AQ555">
            <v>2000000000</v>
          </cell>
          <cell r="AR555">
            <v>0</v>
          </cell>
          <cell r="AS555">
            <v>0</v>
          </cell>
        </row>
        <row r="556">
          <cell r="A556" t="str">
            <v>Kab. Halmahera Timur</v>
          </cell>
          <cell r="B556" t="str">
            <v>-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</row>
        <row r="557">
          <cell r="A557" t="str">
            <v>Kab. Halmahera Utara</v>
          </cell>
          <cell r="B557" t="str">
            <v>-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</row>
        <row r="558">
          <cell r="A558" t="str">
            <v>Kab. Kepl. Sula</v>
          </cell>
          <cell r="B558" t="str">
            <v>01 Tahun 2017</v>
          </cell>
          <cell r="C558">
            <v>42738</v>
          </cell>
          <cell r="D558">
            <v>756907340000</v>
          </cell>
          <cell r="E558">
            <v>20418168000</v>
          </cell>
          <cell r="F558">
            <v>5730000000</v>
          </cell>
          <cell r="G558">
            <v>5005000000</v>
          </cell>
          <cell r="H558">
            <v>1100000000</v>
          </cell>
          <cell r="I558">
            <v>8583168000</v>
          </cell>
          <cell r="J558">
            <v>652184613000</v>
          </cell>
          <cell r="K558">
            <v>32057886000</v>
          </cell>
          <cell r="L558">
            <v>471142878000</v>
          </cell>
          <cell r="M558">
            <v>148983849000</v>
          </cell>
          <cell r="N558">
            <v>84304559000</v>
          </cell>
          <cell r="O558">
            <v>0</v>
          </cell>
          <cell r="P558">
            <v>0</v>
          </cell>
          <cell r="Q558">
            <v>6477428000</v>
          </cell>
          <cell r="R558">
            <v>14618023000</v>
          </cell>
          <cell r="S558">
            <v>63209108000</v>
          </cell>
          <cell r="T558">
            <v>795649717005</v>
          </cell>
          <cell r="U558">
            <v>359017866822.14001</v>
          </cell>
          <cell r="V558">
            <v>216805947217.14001</v>
          </cell>
          <cell r="W558">
            <v>0</v>
          </cell>
          <cell r="X558">
            <v>0</v>
          </cell>
          <cell r="Y558">
            <v>6335000000</v>
          </cell>
          <cell r="Z558">
            <v>0</v>
          </cell>
          <cell r="AA558">
            <v>1073500000</v>
          </cell>
          <cell r="AB558">
            <v>133803419605</v>
          </cell>
          <cell r="AC558">
            <v>1000000000</v>
          </cell>
          <cell r="AD558">
            <v>436631850182.85999</v>
          </cell>
          <cell r="AE558">
            <v>37511303000</v>
          </cell>
          <cell r="AF558">
            <v>229248918190.85999</v>
          </cell>
          <cell r="AG558">
            <v>169871628992</v>
          </cell>
          <cell r="AH558">
            <v>50000000000</v>
          </cell>
          <cell r="AI558">
            <v>50000000000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</row>
        <row r="559">
          <cell r="A559" t="str">
            <v>Kab. Morotai</v>
          </cell>
          <cell r="B559" t="str">
            <v>-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</row>
        <row r="560">
          <cell r="A560" t="str">
            <v>Kab. Pulau Taliabu</v>
          </cell>
          <cell r="B560" t="str">
            <v>-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</row>
        <row r="561">
          <cell r="A561" t="str">
            <v>Kota Ternate</v>
          </cell>
          <cell r="B561" t="str">
            <v>-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</row>
        <row r="562">
          <cell r="A562" t="str">
            <v>Kota Tidore Kepulauan</v>
          </cell>
          <cell r="B562" t="str">
            <v>-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</row>
        <row r="563">
          <cell r="A563" t="str">
            <v>Total Se-Prov. Papua</v>
          </cell>
          <cell r="B563" t="str">
            <v>-</v>
          </cell>
          <cell r="C563">
            <v>2</v>
          </cell>
          <cell r="D563">
            <v>1247985737741</v>
          </cell>
          <cell r="E563">
            <v>23235744241</v>
          </cell>
          <cell r="F563">
            <v>2114018607</v>
          </cell>
          <cell r="G563">
            <v>1282990000</v>
          </cell>
          <cell r="H563">
            <v>1604931634</v>
          </cell>
          <cell r="I563">
            <v>18233804000</v>
          </cell>
          <cell r="J563">
            <v>994576264700</v>
          </cell>
          <cell r="K563">
            <v>27425838700</v>
          </cell>
          <cell r="L563">
            <v>839081305000</v>
          </cell>
          <cell r="M563">
            <v>128069121000</v>
          </cell>
          <cell r="N563">
            <v>230173728800</v>
          </cell>
          <cell r="O563">
            <v>0</v>
          </cell>
          <cell r="P563">
            <v>0</v>
          </cell>
          <cell r="Q563">
            <v>3875722800</v>
          </cell>
          <cell r="R563">
            <v>110136824000</v>
          </cell>
          <cell r="S563">
            <v>116161182000</v>
          </cell>
          <cell r="T563">
            <v>1262423235741</v>
          </cell>
          <cell r="U563">
            <v>599183566177.58997</v>
          </cell>
          <cell r="V563">
            <v>320655144567.59003</v>
          </cell>
          <cell r="W563">
            <v>0</v>
          </cell>
          <cell r="X563">
            <v>0</v>
          </cell>
          <cell r="Y563">
            <v>35612127240</v>
          </cell>
          <cell r="Z563">
            <v>18419000000</v>
          </cell>
          <cell r="AA563">
            <v>0</v>
          </cell>
          <cell r="AB563">
            <v>224497294370</v>
          </cell>
          <cell r="AC563">
            <v>0</v>
          </cell>
          <cell r="AD563">
            <v>663239669563.41003</v>
          </cell>
          <cell r="AE563">
            <v>71100126600</v>
          </cell>
          <cell r="AF563">
            <v>378171066759.81</v>
          </cell>
          <cell r="AG563">
            <v>213968476203.60001</v>
          </cell>
          <cell r="AH563">
            <v>14437498000</v>
          </cell>
          <cell r="AI563">
            <v>14437498000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</row>
        <row r="564">
          <cell r="A564" t="str">
            <v>Prov. Papua</v>
          </cell>
          <cell r="B564" t="str">
            <v>-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</row>
        <row r="565">
          <cell r="A565" t="str">
            <v>Total Kab/Kota Se-Prov. Papua</v>
          </cell>
          <cell r="B565" t="str">
            <v>-</v>
          </cell>
          <cell r="C565">
            <v>2</v>
          </cell>
          <cell r="D565">
            <v>1247985737741</v>
          </cell>
          <cell r="E565">
            <v>23235744241</v>
          </cell>
          <cell r="F565">
            <v>2114018607</v>
          </cell>
          <cell r="G565">
            <v>1282990000</v>
          </cell>
          <cell r="H565">
            <v>1604931634</v>
          </cell>
          <cell r="I565">
            <v>18233804000</v>
          </cell>
          <cell r="J565">
            <v>994576264700</v>
          </cell>
          <cell r="K565">
            <v>27425838700</v>
          </cell>
          <cell r="L565">
            <v>839081305000</v>
          </cell>
          <cell r="M565">
            <v>128069121000</v>
          </cell>
          <cell r="N565">
            <v>230173728800</v>
          </cell>
          <cell r="O565">
            <v>0</v>
          </cell>
          <cell r="P565">
            <v>0</v>
          </cell>
          <cell r="Q565">
            <v>3875722800</v>
          </cell>
          <cell r="R565">
            <v>110136824000</v>
          </cell>
          <cell r="S565">
            <v>116161182000</v>
          </cell>
          <cell r="T565">
            <v>1262423235741</v>
          </cell>
          <cell r="U565">
            <v>599183566177.58997</v>
          </cell>
          <cell r="V565">
            <v>320655144567.59003</v>
          </cell>
          <cell r="W565">
            <v>0</v>
          </cell>
          <cell r="X565">
            <v>0</v>
          </cell>
          <cell r="Y565">
            <v>35612127240</v>
          </cell>
          <cell r="Z565">
            <v>18419000000</v>
          </cell>
          <cell r="AA565">
            <v>0</v>
          </cell>
          <cell r="AB565">
            <v>224497294370</v>
          </cell>
          <cell r="AC565">
            <v>0</v>
          </cell>
          <cell r="AD565">
            <v>663239669563.41003</v>
          </cell>
          <cell r="AE565">
            <v>71100126600</v>
          </cell>
          <cell r="AF565">
            <v>378171066759.81</v>
          </cell>
          <cell r="AG565">
            <v>213968476203.60001</v>
          </cell>
          <cell r="AH565">
            <v>14437498000</v>
          </cell>
          <cell r="AI565">
            <v>14437498000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</row>
        <row r="566">
          <cell r="A566" t="str">
            <v>Kab. Asmat</v>
          </cell>
          <cell r="B566" t="str">
            <v>-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</row>
        <row r="567">
          <cell r="A567" t="str">
            <v>Kab. Biak Numfor</v>
          </cell>
          <cell r="B567" t="str">
            <v>-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</row>
        <row r="568">
          <cell r="A568" t="str">
            <v>Kab. Boven Digoel</v>
          </cell>
          <cell r="B568" t="str">
            <v>01 Tahun 2017</v>
          </cell>
          <cell r="C568">
            <v>42766</v>
          </cell>
          <cell r="D568">
            <v>1247985737741</v>
          </cell>
          <cell r="E568">
            <v>23235744241</v>
          </cell>
          <cell r="F568">
            <v>2114018607</v>
          </cell>
          <cell r="G568">
            <v>1282990000</v>
          </cell>
          <cell r="H568">
            <v>1604931634</v>
          </cell>
          <cell r="I568">
            <v>18233804000</v>
          </cell>
          <cell r="J568">
            <v>994576264700</v>
          </cell>
          <cell r="K568">
            <v>27425838700</v>
          </cell>
          <cell r="L568">
            <v>839081305000</v>
          </cell>
          <cell r="M568">
            <v>128069121000</v>
          </cell>
          <cell r="N568">
            <v>230173728800</v>
          </cell>
          <cell r="O568">
            <v>0</v>
          </cell>
          <cell r="P568">
            <v>0</v>
          </cell>
          <cell r="Q568">
            <v>3875722800</v>
          </cell>
          <cell r="R568">
            <v>110136824000</v>
          </cell>
          <cell r="S568">
            <v>116161182000</v>
          </cell>
          <cell r="T568">
            <v>1262423235741</v>
          </cell>
          <cell r="U568">
            <v>599183566177.58997</v>
          </cell>
          <cell r="V568">
            <v>320655144567.59003</v>
          </cell>
          <cell r="W568">
            <v>0</v>
          </cell>
          <cell r="X568">
            <v>0</v>
          </cell>
          <cell r="Y568">
            <v>35612127240</v>
          </cell>
          <cell r="Z568">
            <v>18419000000</v>
          </cell>
          <cell r="AA568">
            <v>0</v>
          </cell>
          <cell r="AB568">
            <v>224497294370</v>
          </cell>
          <cell r="AC568">
            <v>0</v>
          </cell>
          <cell r="AD568">
            <v>663239669563.41003</v>
          </cell>
          <cell r="AE568">
            <v>71100126600</v>
          </cell>
          <cell r="AF568">
            <v>378171066759.81</v>
          </cell>
          <cell r="AG568">
            <v>213968476203.60001</v>
          </cell>
          <cell r="AH568">
            <v>14437498000</v>
          </cell>
          <cell r="AI568">
            <v>14437498000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</row>
        <row r="569">
          <cell r="A569" t="str">
            <v>Kab. Deiyai</v>
          </cell>
          <cell r="B569" t="str">
            <v>-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</row>
        <row r="570">
          <cell r="A570" t="str">
            <v>Kab. Dogiyai</v>
          </cell>
          <cell r="B570" t="str">
            <v>-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</row>
        <row r="571">
          <cell r="A571" t="str">
            <v>Kab. Intan Jaya</v>
          </cell>
          <cell r="B571" t="str">
            <v>-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</row>
        <row r="572">
          <cell r="A572" t="str">
            <v>Kab. Jayapura</v>
          </cell>
          <cell r="B572" t="str">
            <v>-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</row>
        <row r="573">
          <cell r="A573" t="str">
            <v>Kab. Jayawijaya</v>
          </cell>
          <cell r="B573" t="str">
            <v>-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</row>
        <row r="574">
          <cell r="A574" t="str">
            <v>Kab. Keerom</v>
          </cell>
          <cell r="B574" t="str">
            <v>-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</row>
        <row r="575">
          <cell r="A575" t="str">
            <v>Kab. Kepulauan Yapen</v>
          </cell>
          <cell r="B575" t="str">
            <v>-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</row>
        <row r="576">
          <cell r="A576" t="str">
            <v>Kab. Lanny Jaya</v>
          </cell>
          <cell r="B576" t="str">
            <v>-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</row>
        <row r="577">
          <cell r="A577" t="str">
            <v>Kab. Mamberamo Raya</v>
          </cell>
          <cell r="B577" t="str">
            <v>-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</row>
        <row r="578">
          <cell r="A578" t="str">
            <v>Kab. Mappi</v>
          </cell>
          <cell r="B578" t="str">
            <v>-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</row>
        <row r="579">
          <cell r="A579" t="str">
            <v>Kab. Mamberamo Tengah</v>
          </cell>
          <cell r="B579" t="str">
            <v>-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</row>
        <row r="580">
          <cell r="A580" t="str">
            <v>Kab. Merauke</v>
          </cell>
          <cell r="B580" t="str">
            <v>-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</row>
        <row r="581">
          <cell r="A581" t="str">
            <v>Kab. Mimika</v>
          </cell>
          <cell r="B581" t="str">
            <v>-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</row>
        <row r="582">
          <cell r="A582" t="str">
            <v>Kab. Nabire</v>
          </cell>
          <cell r="B582" t="str">
            <v>-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</row>
        <row r="583">
          <cell r="A583" t="str">
            <v>Kab. Nduga</v>
          </cell>
          <cell r="B583" t="str">
            <v>-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</row>
        <row r="584">
          <cell r="A584" t="str">
            <v>Kab. Paniai</v>
          </cell>
          <cell r="B584" t="str">
            <v>-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</row>
        <row r="585">
          <cell r="A585" t="str">
            <v>Kab. Pegunungan Bintang</v>
          </cell>
          <cell r="B585" t="str">
            <v>-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</row>
        <row r="586">
          <cell r="A586" t="str">
            <v>Kab. Puncak</v>
          </cell>
          <cell r="B586" t="str">
            <v>-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</row>
        <row r="587">
          <cell r="A587" t="str">
            <v>Kab. Puncak Jaya</v>
          </cell>
          <cell r="B587" t="str">
            <v>-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</row>
        <row r="588">
          <cell r="A588" t="str">
            <v>Kab. Sarmi</v>
          </cell>
          <cell r="B588" t="str">
            <v>-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</row>
        <row r="589">
          <cell r="A589" t="str">
            <v>Kab. Supiori</v>
          </cell>
          <cell r="B589" t="str">
            <v>-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</row>
        <row r="590">
          <cell r="A590" t="str">
            <v>Kab. Tolikara</v>
          </cell>
          <cell r="B590" t="str">
            <v>-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</row>
        <row r="591">
          <cell r="A591" t="str">
            <v>Kab. Waropen</v>
          </cell>
          <cell r="B591" t="str">
            <v>-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</row>
        <row r="592">
          <cell r="A592" t="str">
            <v>Kab. Yahukimo</v>
          </cell>
          <cell r="B592" t="str">
            <v>-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</row>
        <row r="593">
          <cell r="A593" t="str">
            <v>Kab. Yalimo</v>
          </cell>
          <cell r="B593" t="str">
            <v>-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</row>
        <row r="594">
          <cell r="A594" t="str">
            <v>Kota Jayapura</v>
          </cell>
          <cell r="B594" t="str">
            <v>-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</row>
        <row r="595">
          <cell r="A595" t="str">
            <v>Total Se-Prov. Papua Barat</v>
          </cell>
          <cell r="B595" t="str">
            <v>-</v>
          </cell>
          <cell r="C595">
            <v>2</v>
          </cell>
          <cell r="D595">
            <v>6888867177840</v>
          </cell>
          <cell r="E595">
            <v>403269106650</v>
          </cell>
          <cell r="F595">
            <v>262246500000</v>
          </cell>
          <cell r="G595">
            <v>1622250000</v>
          </cell>
          <cell r="H595">
            <v>33600000000</v>
          </cell>
          <cell r="I595">
            <v>105800356650</v>
          </cell>
          <cell r="J595">
            <v>3147916604190</v>
          </cell>
          <cell r="K595">
            <v>1397884926190</v>
          </cell>
          <cell r="L595">
            <v>1378805557000</v>
          </cell>
          <cell r="M595">
            <v>371226121000</v>
          </cell>
          <cell r="N595">
            <v>3337681467000</v>
          </cell>
          <cell r="O595">
            <v>0</v>
          </cell>
          <cell r="P595">
            <v>0</v>
          </cell>
          <cell r="Q595">
            <v>0</v>
          </cell>
          <cell r="R595">
            <v>3337681467000</v>
          </cell>
          <cell r="S595">
            <v>0</v>
          </cell>
          <cell r="T595">
            <v>7198960532711</v>
          </cell>
          <cell r="U595">
            <v>4123221854753</v>
          </cell>
          <cell r="V595">
            <v>683615528934</v>
          </cell>
          <cell r="W595">
            <v>0</v>
          </cell>
          <cell r="X595">
            <v>0</v>
          </cell>
          <cell r="Y595">
            <v>753103059000</v>
          </cell>
          <cell r="Z595">
            <v>43660000000</v>
          </cell>
          <cell r="AA595">
            <v>864710693675</v>
          </cell>
          <cell r="AB595">
            <v>1768132573144</v>
          </cell>
          <cell r="AC595">
            <v>10000000000</v>
          </cell>
          <cell r="AD595">
            <v>3075738677958</v>
          </cell>
          <cell r="AE595">
            <v>181820947320</v>
          </cell>
          <cell r="AF595">
            <v>1853744620165</v>
          </cell>
          <cell r="AG595">
            <v>1040173110473</v>
          </cell>
          <cell r="AH595">
            <v>365093354871</v>
          </cell>
          <cell r="AI595">
            <v>365093354871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55000000000</v>
          </cell>
          <cell r="AP595">
            <v>0</v>
          </cell>
          <cell r="AQ595">
            <v>55000000000</v>
          </cell>
          <cell r="AR595">
            <v>0</v>
          </cell>
          <cell r="AS595">
            <v>0</v>
          </cell>
        </row>
        <row r="596">
          <cell r="A596" t="str">
            <v>Prov. Papua Barat</v>
          </cell>
          <cell r="B596" t="str">
            <v>08 Tahun 2016</v>
          </cell>
          <cell r="C596">
            <v>42734</v>
          </cell>
          <cell r="D596">
            <v>6888867177840</v>
          </cell>
          <cell r="E596">
            <v>403269106650</v>
          </cell>
          <cell r="F596">
            <v>262246500000</v>
          </cell>
          <cell r="G596">
            <v>1622250000</v>
          </cell>
          <cell r="H596">
            <v>33600000000</v>
          </cell>
          <cell r="I596">
            <v>105800356650</v>
          </cell>
          <cell r="J596">
            <v>3147916604190</v>
          </cell>
          <cell r="K596">
            <v>1397884926190</v>
          </cell>
          <cell r="L596">
            <v>1378805557000</v>
          </cell>
          <cell r="M596">
            <v>371226121000</v>
          </cell>
          <cell r="N596">
            <v>3337681467000</v>
          </cell>
          <cell r="O596">
            <v>0</v>
          </cell>
          <cell r="P596">
            <v>0</v>
          </cell>
          <cell r="Q596">
            <v>0</v>
          </cell>
          <cell r="R596">
            <v>3337681467000</v>
          </cell>
          <cell r="S596">
            <v>0</v>
          </cell>
          <cell r="T596">
            <v>7198960532711</v>
          </cell>
          <cell r="U596">
            <v>4123221854753</v>
          </cell>
          <cell r="V596">
            <v>683615528934</v>
          </cell>
          <cell r="W596">
            <v>0</v>
          </cell>
          <cell r="X596">
            <v>0</v>
          </cell>
          <cell r="Y596">
            <v>753103059000</v>
          </cell>
          <cell r="Z596">
            <v>43660000000</v>
          </cell>
          <cell r="AA596">
            <v>864710693675</v>
          </cell>
          <cell r="AB596">
            <v>1768132573144</v>
          </cell>
          <cell r="AC596">
            <v>10000000000</v>
          </cell>
          <cell r="AD596">
            <v>3075738677958</v>
          </cell>
          <cell r="AE596">
            <v>181820947320</v>
          </cell>
          <cell r="AF596">
            <v>1853744620165</v>
          </cell>
          <cell r="AG596">
            <v>1040173110473</v>
          </cell>
          <cell r="AH596">
            <v>365093354871</v>
          </cell>
          <cell r="AI596">
            <v>365093354871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55000000000</v>
          </cell>
          <cell r="AP596">
            <v>0</v>
          </cell>
          <cell r="AQ596">
            <v>55000000000</v>
          </cell>
          <cell r="AR596">
            <v>0</v>
          </cell>
          <cell r="AS596">
            <v>0</v>
          </cell>
        </row>
        <row r="597">
          <cell r="A597" t="str">
            <v>Total Kab/Kota Se-Prov. Papua Barat</v>
          </cell>
          <cell r="B597" t="str">
            <v>-</v>
          </cell>
          <cell r="C597">
            <v>2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</row>
        <row r="598">
          <cell r="A598" t="str">
            <v>Kab. Fak-Fak</v>
          </cell>
          <cell r="B598" t="str">
            <v>-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</row>
        <row r="599">
          <cell r="A599" t="str">
            <v>Kab. Kaimana</v>
          </cell>
          <cell r="B599" t="str">
            <v>-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</row>
        <row r="600">
          <cell r="A600" t="str">
            <v>Kab. Kep. Raja Ampat</v>
          </cell>
          <cell r="B600" t="str">
            <v>-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</row>
        <row r="601">
          <cell r="A601" t="str">
            <v>Kab. Manokwari</v>
          </cell>
          <cell r="B601" t="str">
            <v>-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</row>
        <row r="602">
          <cell r="A602" t="str">
            <v>Kab. Manokwari Selatan</v>
          </cell>
          <cell r="B602" t="str">
            <v>-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</row>
        <row r="603">
          <cell r="A603" t="str">
            <v>Kab. Maybrat</v>
          </cell>
          <cell r="B603" t="str">
            <v>-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</row>
        <row r="604">
          <cell r="A604" t="str">
            <v>Kab. Pegunungan Arfak</v>
          </cell>
          <cell r="B604" t="str">
            <v>-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</row>
        <row r="605">
          <cell r="A605" t="str">
            <v>Kab. Sorong</v>
          </cell>
          <cell r="B605" t="str">
            <v>-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</row>
        <row r="606">
          <cell r="A606" t="str">
            <v>Kab. Sorong Selatan</v>
          </cell>
          <cell r="B606" t="str">
            <v>-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</row>
        <row r="607">
          <cell r="A607" t="str">
            <v>Kab. Tambrauw</v>
          </cell>
          <cell r="B607" t="str">
            <v>-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</row>
        <row r="608">
          <cell r="A608" t="str">
            <v>Kab. Teluk Bintuni</v>
          </cell>
          <cell r="B608" t="str">
            <v>-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</row>
        <row r="609">
          <cell r="A609" t="str">
            <v>Kab. Teluk Wondama</v>
          </cell>
          <cell r="B609" t="str">
            <v>-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</row>
        <row r="610">
          <cell r="A610" t="str">
            <v>Kota Sorong</v>
          </cell>
          <cell r="B610" t="str">
            <v>-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Y694"/>
  <sheetViews>
    <sheetView tabSelected="1" zoomScale="70" zoomScaleNormal="70" zoomScalePageLayoutView="70" workbookViewId="0">
      <pane xSplit="6" ySplit="7" topLeftCell="G197" activePane="bottomRight" state="frozen"/>
      <selection pane="topRight" activeCell="G1" sqref="G1"/>
      <selection pane="bottomLeft" activeCell="A8" sqref="A8"/>
      <selection pane="bottomRight" activeCell="H208" sqref="H208"/>
    </sheetView>
  </sheetViews>
  <sheetFormatPr defaultColWidth="8.85546875" defaultRowHeight="15" x14ac:dyDescent="0.25"/>
  <cols>
    <col min="1" max="2" width="9.28515625" style="4" bestFit="1" customWidth="1"/>
    <col min="3" max="3" width="50" style="2" bestFit="1" customWidth="1"/>
    <col min="4" max="4" width="21" style="2" customWidth="1"/>
    <col min="5" max="5" width="22.42578125" style="2" customWidth="1"/>
    <col min="6" max="6" width="33.140625" style="2" customWidth="1"/>
    <col min="7" max="7" width="29.85546875" style="3" customWidth="1"/>
    <col min="8" max="8" width="29.42578125" style="3" customWidth="1"/>
    <col min="9" max="9" width="27.140625" style="3" customWidth="1"/>
    <col min="10" max="10" width="26" style="3" customWidth="1"/>
    <col min="11" max="11" width="35.140625" style="3" customWidth="1"/>
    <col min="12" max="12" width="31.42578125" style="3" customWidth="1"/>
    <col min="13" max="13" width="28.85546875" style="3" customWidth="1"/>
    <col min="14" max="15" width="31" style="3" customWidth="1"/>
    <col min="16" max="16" width="29.42578125" style="3" customWidth="1"/>
    <col min="17" max="17" width="27.140625" style="3" customWidth="1"/>
    <col min="18" max="18" width="26.85546875" style="3" customWidth="1"/>
    <col min="19" max="19" width="25.28515625" style="3" customWidth="1"/>
    <col min="20" max="20" width="34.28515625" style="3" customWidth="1"/>
    <col min="21" max="21" width="27.140625" style="3" customWidth="1"/>
    <col min="22" max="22" width="33" style="3" customWidth="1"/>
    <col min="23" max="23" width="31.42578125" style="3" customWidth="1"/>
    <col min="24" max="24" width="31" style="3" customWidth="1"/>
    <col min="25" max="25" width="27.140625" style="3" customWidth="1"/>
    <col min="26" max="26" width="23" style="3" customWidth="1"/>
    <col min="27" max="27" width="28.140625" style="3" customWidth="1"/>
    <col min="28" max="28" width="27.140625" style="3" customWidth="1"/>
    <col min="29" max="29" width="32.140625" style="3" customWidth="1"/>
    <col min="30" max="30" width="28.140625" style="3" customWidth="1"/>
    <col min="31" max="31" width="27.140625" style="3" customWidth="1"/>
    <col min="32" max="32" width="33.42578125" style="3" customWidth="1"/>
    <col min="33" max="33" width="28.85546875" style="3" customWidth="1"/>
    <col min="34" max="34" width="35" style="3" customWidth="1"/>
    <col min="35" max="35" width="27.140625" style="3" customWidth="1"/>
    <col min="36" max="36" width="30" style="3" customWidth="1"/>
    <col min="37" max="37" width="29.140625" style="3" customWidth="1"/>
    <col min="38" max="38" width="27.140625" style="3" customWidth="1"/>
    <col min="39" max="39" width="24.7109375" style="3" customWidth="1"/>
    <col min="40" max="40" width="28.140625" style="3" customWidth="1"/>
    <col min="41" max="41" width="25.28515625" style="3" customWidth="1"/>
    <col min="42" max="42" width="28" style="3" customWidth="1"/>
    <col min="43" max="43" width="29.140625" style="3" customWidth="1"/>
    <col min="44" max="44" width="28.140625" style="3" customWidth="1"/>
    <col min="45" max="45" width="28.42578125" style="3" customWidth="1"/>
    <col min="46" max="46" width="28.140625" style="3" customWidth="1"/>
    <col min="47" max="47" width="34.85546875" style="3" customWidth="1"/>
    <col min="48" max="48" width="30.140625" style="3" customWidth="1"/>
    <col min="49" max="50" width="29.28515625" style="3" customWidth="1"/>
    <col min="51" max="16384" width="8.85546875" style="4"/>
  </cols>
  <sheetData>
    <row r="1" spans="1:51" ht="31.5" x14ac:dyDescent="0.25">
      <c r="A1" s="1" t="s">
        <v>0</v>
      </c>
      <c r="B1" s="1"/>
    </row>
    <row r="2" spans="1:51" ht="31.5" x14ac:dyDescent="0.25">
      <c r="A2" s="1" t="s">
        <v>1</v>
      </c>
      <c r="B2" s="1"/>
    </row>
    <row r="3" spans="1:51" ht="15.75" thickBot="1" x14ac:dyDescent="0.3"/>
    <row r="4" spans="1:51" s="18" customFormat="1" ht="84" customHeight="1" x14ac:dyDescent="0.25">
      <c r="A4" s="5" t="s">
        <v>2</v>
      </c>
      <c r="B4" s="6"/>
      <c r="C4" s="7" t="s">
        <v>3</v>
      </c>
      <c r="D4" s="8" t="s">
        <v>4</v>
      </c>
      <c r="E4" s="9" t="s">
        <v>5</v>
      </c>
      <c r="F4" s="10" t="s">
        <v>6</v>
      </c>
      <c r="G4" s="11" t="s">
        <v>7</v>
      </c>
      <c r="H4" s="12" t="s">
        <v>8</v>
      </c>
      <c r="I4" s="12" t="s">
        <v>9</v>
      </c>
      <c r="J4" s="13" t="s">
        <v>10</v>
      </c>
      <c r="K4" s="13" t="s">
        <v>11</v>
      </c>
      <c r="L4" s="14" t="s">
        <v>12</v>
      </c>
      <c r="M4" s="13" t="s">
        <v>13</v>
      </c>
      <c r="N4" s="12" t="s">
        <v>14</v>
      </c>
      <c r="O4" s="12" t="s">
        <v>15</v>
      </c>
      <c r="P4" s="14" t="s">
        <v>16</v>
      </c>
      <c r="Q4" s="13" t="s">
        <v>17</v>
      </c>
      <c r="R4" s="12" t="s">
        <v>18</v>
      </c>
      <c r="S4" s="13" t="s">
        <v>19</v>
      </c>
      <c r="T4" s="13" t="s">
        <v>20</v>
      </c>
      <c r="U4" s="13" t="s">
        <v>21</v>
      </c>
      <c r="V4" s="15" t="s">
        <v>22</v>
      </c>
      <c r="W4" s="14" t="s">
        <v>23</v>
      </c>
      <c r="X4" s="12" t="s">
        <v>24</v>
      </c>
      <c r="Y4" s="12" t="s">
        <v>25</v>
      </c>
      <c r="Z4" s="12" t="s">
        <v>26</v>
      </c>
      <c r="AA4" s="12" t="s">
        <v>27</v>
      </c>
      <c r="AB4" s="13" t="s">
        <v>28</v>
      </c>
      <c r="AC4" s="13" t="s">
        <v>29</v>
      </c>
      <c r="AD4" s="12" t="s">
        <v>30</v>
      </c>
      <c r="AE4" s="13" t="s">
        <v>31</v>
      </c>
      <c r="AF4" s="11" t="s">
        <v>32</v>
      </c>
      <c r="AG4" s="12" t="s">
        <v>24</v>
      </c>
      <c r="AH4" s="13" t="s">
        <v>33</v>
      </c>
      <c r="AI4" s="12" t="s">
        <v>34</v>
      </c>
      <c r="AJ4" s="10" t="s">
        <v>35</v>
      </c>
      <c r="AK4" s="12" t="s">
        <v>36</v>
      </c>
      <c r="AL4" s="13" t="s">
        <v>37</v>
      </c>
      <c r="AM4" s="13" t="s">
        <v>38</v>
      </c>
      <c r="AN4" s="13" t="s">
        <v>39</v>
      </c>
      <c r="AO4" s="13" t="s">
        <v>40</v>
      </c>
      <c r="AP4" s="13" t="s">
        <v>41</v>
      </c>
      <c r="AQ4" s="10" t="s">
        <v>42</v>
      </c>
      <c r="AR4" s="13" t="s">
        <v>43</v>
      </c>
      <c r="AS4" s="12" t="s">
        <v>44</v>
      </c>
      <c r="AT4" s="13" t="s">
        <v>45</v>
      </c>
      <c r="AU4" s="13" t="s">
        <v>46</v>
      </c>
      <c r="AV4" s="16" t="s">
        <v>47</v>
      </c>
      <c r="AW4" s="16" t="s">
        <v>48</v>
      </c>
      <c r="AX4" s="17" t="s">
        <v>49</v>
      </c>
      <c r="AY4" s="18" t="s">
        <v>50</v>
      </c>
    </row>
    <row r="5" spans="1:51" s="25" customFormat="1" ht="15" customHeight="1" x14ac:dyDescent="0.25">
      <c r="A5" s="19">
        <v>1</v>
      </c>
      <c r="B5" s="20"/>
      <c r="C5" s="21">
        <v>2</v>
      </c>
      <c r="D5" s="22"/>
      <c r="E5" s="22"/>
      <c r="F5" s="23">
        <v>3</v>
      </c>
      <c r="G5" s="22">
        <v>4</v>
      </c>
      <c r="H5" s="22" t="s">
        <v>51</v>
      </c>
      <c r="I5" s="22" t="s">
        <v>52</v>
      </c>
      <c r="J5" s="23" t="s">
        <v>53</v>
      </c>
      <c r="K5" s="23" t="s">
        <v>54</v>
      </c>
      <c r="L5" s="23">
        <v>9</v>
      </c>
      <c r="M5" s="23" t="s">
        <v>55</v>
      </c>
      <c r="N5" s="22" t="s">
        <v>56</v>
      </c>
      <c r="O5" s="22" t="s">
        <v>57</v>
      </c>
      <c r="P5" s="23">
        <v>13</v>
      </c>
      <c r="Q5" s="23" t="s">
        <v>58</v>
      </c>
      <c r="R5" s="22" t="s">
        <v>59</v>
      </c>
      <c r="S5" s="23" t="s">
        <v>60</v>
      </c>
      <c r="T5" s="23" t="s">
        <v>61</v>
      </c>
      <c r="U5" s="23" t="s">
        <v>62</v>
      </c>
      <c r="V5" s="22">
        <v>19</v>
      </c>
      <c r="W5" s="23">
        <v>20</v>
      </c>
      <c r="X5" s="22" t="s">
        <v>63</v>
      </c>
      <c r="Y5" s="22" t="s">
        <v>64</v>
      </c>
      <c r="Z5" s="22" t="s">
        <v>65</v>
      </c>
      <c r="AA5" s="22" t="s">
        <v>66</v>
      </c>
      <c r="AB5" s="23" t="s">
        <v>67</v>
      </c>
      <c r="AC5" s="23" t="s">
        <v>68</v>
      </c>
      <c r="AD5" s="22" t="s">
        <v>69</v>
      </c>
      <c r="AE5" s="23" t="s">
        <v>70</v>
      </c>
      <c r="AF5" s="22">
        <v>29</v>
      </c>
      <c r="AG5" s="22" t="s">
        <v>71</v>
      </c>
      <c r="AH5" s="23" t="s">
        <v>72</v>
      </c>
      <c r="AI5" s="22" t="s">
        <v>73</v>
      </c>
      <c r="AJ5" s="23">
        <v>33</v>
      </c>
      <c r="AK5" s="22" t="s">
        <v>74</v>
      </c>
      <c r="AL5" s="23" t="s">
        <v>75</v>
      </c>
      <c r="AM5" s="23" t="s">
        <v>76</v>
      </c>
      <c r="AN5" s="23" t="s">
        <v>77</v>
      </c>
      <c r="AO5" s="23" t="s">
        <v>78</v>
      </c>
      <c r="AP5" s="23" t="s">
        <v>79</v>
      </c>
      <c r="AQ5" s="23">
        <v>40</v>
      </c>
      <c r="AR5" s="23" t="s">
        <v>80</v>
      </c>
      <c r="AS5" s="22" t="s">
        <v>81</v>
      </c>
      <c r="AT5" s="23" t="s">
        <v>82</v>
      </c>
      <c r="AU5" s="23" t="s">
        <v>83</v>
      </c>
      <c r="AV5" s="23">
        <v>45</v>
      </c>
      <c r="AW5" s="23">
        <v>46</v>
      </c>
      <c r="AX5" s="24">
        <v>47</v>
      </c>
    </row>
    <row r="6" spans="1:51" s="28" customFormat="1" ht="15" customHeight="1" x14ac:dyDescent="0.25">
      <c r="A6" s="26"/>
      <c r="B6" s="26"/>
      <c r="C6" s="27"/>
      <c r="D6" s="27"/>
      <c r="E6" s="27"/>
      <c r="F6" s="27">
        <v>2017</v>
      </c>
      <c r="G6" s="27">
        <v>2017</v>
      </c>
      <c r="H6" s="27">
        <v>2017</v>
      </c>
      <c r="I6" s="27">
        <v>2017</v>
      </c>
      <c r="J6" s="27">
        <v>2017</v>
      </c>
      <c r="K6" s="27">
        <v>2017</v>
      </c>
      <c r="L6" s="27">
        <v>2017</v>
      </c>
      <c r="M6" s="27">
        <v>2017</v>
      </c>
      <c r="N6" s="27">
        <v>2017</v>
      </c>
      <c r="O6" s="27">
        <v>2017</v>
      </c>
      <c r="P6" s="27">
        <v>2017</v>
      </c>
      <c r="Q6" s="27">
        <v>2017</v>
      </c>
      <c r="R6" s="27">
        <v>2017</v>
      </c>
      <c r="S6" s="27">
        <v>2017</v>
      </c>
      <c r="T6" s="27">
        <v>2017</v>
      </c>
      <c r="U6" s="27">
        <v>2017</v>
      </c>
      <c r="V6" s="27">
        <v>2017</v>
      </c>
      <c r="W6" s="27">
        <v>2017</v>
      </c>
      <c r="X6" s="27">
        <v>2017</v>
      </c>
      <c r="Y6" s="27">
        <v>2017</v>
      </c>
      <c r="Z6" s="27">
        <v>2017</v>
      </c>
      <c r="AA6" s="27">
        <v>2017</v>
      </c>
      <c r="AB6" s="27">
        <v>2017</v>
      </c>
      <c r="AC6" s="27">
        <v>2017</v>
      </c>
      <c r="AD6" s="27">
        <v>2017</v>
      </c>
      <c r="AE6" s="27">
        <v>2017</v>
      </c>
      <c r="AF6" s="27">
        <v>2017</v>
      </c>
      <c r="AG6" s="27">
        <v>2017</v>
      </c>
      <c r="AH6" s="27">
        <v>2017</v>
      </c>
      <c r="AI6" s="27">
        <v>2017</v>
      </c>
      <c r="AJ6" s="27">
        <v>2017</v>
      </c>
      <c r="AK6" s="27">
        <v>2017</v>
      </c>
      <c r="AL6" s="27">
        <v>2017</v>
      </c>
      <c r="AM6" s="27">
        <v>2017</v>
      </c>
      <c r="AN6" s="27">
        <v>2017</v>
      </c>
      <c r="AO6" s="27">
        <v>2017</v>
      </c>
      <c r="AP6" s="27">
        <v>2017</v>
      </c>
      <c r="AQ6" s="27">
        <v>2017</v>
      </c>
      <c r="AR6" s="27">
        <v>2017</v>
      </c>
      <c r="AS6" s="27">
        <v>2017</v>
      </c>
      <c r="AT6" s="27">
        <v>2017</v>
      </c>
      <c r="AU6" s="27">
        <v>2017</v>
      </c>
      <c r="AV6" s="27">
        <v>2017</v>
      </c>
      <c r="AW6" s="27">
        <v>2017</v>
      </c>
      <c r="AX6" s="27">
        <v>2017</v>
      </c>
    </row>
    <row r="7" spans="1:51" ht="15" customHeight="1" x14ac:dyDescent="0.25">
      <c r="A7" s="29" t="s">
        <v>84</v>
      </c>
      <c r="B7" s="29" t="s">
        <v>84</v>
      </c>
      <c r="C7" s="30" t="s">
        <v>85</v>
      </c>
      <c r="D7" s="31" t="s">
        <v>86</v>
      </c>
      <c r="E7" s="32">
        <v>42775</v>
      </c>
      <c r="F7" s="33">
        <f t="shared" ref="F7:F68" si="0">G7+L7+P7</f>
        <v>14291939315863</v>
      </c>
      <c r="G7" s="34">
        <f t="shared" ref="G7:G68" si="1">H7+I7+J7+K7</f>
        <v>2227055653755</v>
      </c>
      <c r="H7" s="34">
        <f>VLOOKUP(C7,[1]Sheet2!$A$1:$AS$610,6,FALSE)</f>
        <v>1299742665000</v>
      </c>
      <c r="I7" s="34">
        <f>VLOOKUP(C7,[1]Sheet2!$A$1:$AS$610,7,FALSE)</f>
        <v>10068000000</v>
      </c>
      <c r="J7" s="34">
        <f>VLOOKUP(C7,[1]Sheet2!$A$1:$AS$610,8,FALSE)</f>
        <v>227982069855</v>
      </c>
      <c r="K7" s="34">
        <f>VLOOKUP(C7,[1]Sheet2!$A$1:$AS$610,9,FALSE)</f>
        <v>689262918900</v>
      </c>
      <c r="L7" s="34">
        <f t="shared" ref="L7:L68" si="2">M7+N7+O7</f>
        <v>3361692452600</v>
      </c>
      <c r="M7" s="34">
        <f>VLOOKUP(C7,[1]Sheet2!$A$1:$AS$610,11,FALSE)</f>
        <v>250200545600</v>
      </c>
      <c r="N7" s="34">
        <f>VLOOKUP(C7,[1]Sheet2!$A$1:$AS$610,12,FALSE)</f>
        <v>1930152204000</v>
      </c>
      <c r="O7" s="34">
        <f>VLOOKUP(C7,[1]Sheet2!$A$1:$AS$610,13,FALSE)</f>
        <v>1181339703000</v>
      </c>
      <c r="P7" s="34">
        <f t="shared" ref="P7:P68" si="3">Q7+R7+S7+T7+U7</f>
        <v>8703191209508</v>
      </c>
      <c r="Q7" s="34">
        <f>VLOOKUP(C7,[1]Sheet2!$A$1:$AS$610,15,FALSE)</f>
        <v>20072860947</v>
      </c>
      <c r="R7" s="34">
        <f>VLOOKUP(C7,[1]Sheet2!$A$1:$AS$610,16,FALSE)</f>
        <v>0</v>
      </c>
      <c r="S7" s="34">
        <f>VLOOKUP(C7,[1]Sheet2!$A$1:$AS$610,17,FALSE)</f>
        <v>0</v>
      </c>
      <c r="T7" s="34">
        <f>VLOOKUP(C7,[1]Sheet2!$A$1:$AS$610,18,FALSE)</f>
        <v>8683118348561</v>
      </c>
      <c r="U7" s="34">
        <f>VLOOKUP(C7,[1]Sheet2!$A$1:$AS$610,19,FALSE)</f>
        <v>0</v>
      </c>
      <c r="V7" s="34">
        <f t="shared" ref="V7:V68" si="4">W7+AF7</f>
        <v>14733699981655</v>
      </c>
      <c r="W7" s="34">
        <f t="shared" ref="W7:W68" si="5">X7+Y7+Z7+AA7+AB7+AC7+AD7+AE7</f>
        <v>7272664777982</v>
      </c>
      <c r="X7" s="34">
        <f>VLOOKUP(C7,[1]Sheet2!$A$1:$AS$610,22,FALSE)</f>
        <v>2377917450508</v>
      </c>
      <c r="Y7" s="34">
        <f>VLOOKUP(C7,[1]Sheet2!$A$1:$AS$610,23,FALSE)</f>
        <v>0</v>
      </c>
      <c r="Z7" s="34">
        <f>VLOOKUP(C7,[1]Sheet2!$A$1:$AS$610,24,FALSE)</f>
        <v>0</v>
      </c>
      <c r="AA7" s="34">
        <f>VLOOKUP(C7,[1]Sheet2!$A$1:$AS$610,25,FALSE)</f>
        <v>677188600000</v>
      </c>
      <c r="AB7" s="34">
        <f>VLOOKUP(C7,[1]Sheet2!$A$1:$AS$610,26,FALSE)</f>
        <v>206251075000</v>
      </c>
      <c r="AC7" s="34">
        <f>VLOOKUP(C7,[1]Sheet2!$A$1:$AS$610,27,FALSE)</f>
        <v>570627504322</v>
      </c>
      <c r="AD7" s="34">
        <f>VLOOKUP(C7,[1]Sheet2!$A$1:$AS$610,28,FALSE)</f>
        <v>3410680148152</v>
      </c>
      <c r="AE7" s="34">
        <f>VLOOKUP(C7,[1]Sheet2!$A$1:$AS$610,29,FALSE)</f>
        <v>30000000000</v>
      </c>
      <c r="AF7" s="34">
        <f t="shared" ref="AF7:AF68" si="6">AG7+AH7+AI7</f>
        <v>7461035203673</v>
      </c>
      <c r="AG7" s="34">
        <f>VLOOKUP(C7,[1]Sheet2!$A$1:$AS$610,31,FALSE)</f>
        <v>537012020368</v>
      </c>
      <c r="AH7" s="34">
        <f>VLOOKUP(C7,[1]Sheet2!$A$1:$AS$610,32,FALSE)</f>
        <v>4394818071880</v>
      </c>
      <c r="AI7" s="34">
        <f>VLOOKUP(C7,[1]Sheet2!$A$1:$AS$610,33,FALSE)</f>
        <v>2529205111425</v>
      </c>
      <c r="AJ7" s="34">
        <f t="shared" ref="AJ7:AJ68" si="7">AK7+AL7+AM7+AN7+AO7+AP7</f>
        <v>441760665792</v>
      </c>
      <c r="AK7" s="34">
        <f>VLOOKUP(C7,[1]Sheet2!$A$1:$AS$610,35,FALSE)</f>
        <v>441760665792</v>
      </c>
      <c r="AL7" s="34">
        <f>VLOOKUP(C7,[1]Sheet2!$A$1:$AS$610,36,FALSE)</f>
        <v>0</v>
      </c>
      <c r="AM7" s="34">
        <f>VLOOKUP(C7,[1]Sheet2!$A$1:$AS$610,37,FALSE)</f>
        <v>0</v>
      </c>
      <c r="AN7" s="34">
        <f>VLOOKUP(C7,[1]Sheet2!$A$1:$AS$610,38,FALSE)</f>
        <v>0</v>
      </c>
      <c r="AO7" s="34">
        <f>VLOOKUP(C7,[1]Sheet2!$A$1:$AS$610,39,FALSE)</f>
        <v>0</v>
      </c>
      <c r="AP7" s="34">
        <f>VLOOKUP(C7,[1]Sheet2!$A$1:$AS$610,40,FALSE)</f>
        <v>0</v>
      </c>
      <c r="AQ7" s="34">
        <f t="shared" ref="AQ7:AQ68" si="8">AR7+AS7+AT7+AU7</f>
        <v>0</v>
      </c>
      <c r="AR7" s="34">
        <f>VLOOKUP(C7,[1]Sheet2!$A$1:$AS$610,42,FALSE)</f>
        <v>0</v>
      </c>
      <c r="AS7" s="34">
        <f>VLOOKUP(C7,[1]Sheet2!$A$1:$AS$610,43,FALSE)</f>
        <v>0</v>
      </c>
      <c r="AT7" s="34">
        <f>VLOOKUP(C7,[1]Sheet2!$A$1:$AS$610,44,FALSE)</f>
        <v>0</v>
      </c>
      <c r="AU7" s="34">
        <f>VLOOKUP(C7,[1]Sheet2!$A$1:$AS$610,45,FALSE)</f>
        <v>0</v>
      </c>
      <c r="AV7" s="35">
        <f t="shared" ref="AV7:AV68" si="9">F7-V7</f>
        <v>-441760665792</v>
      </c>
      <c r="AW7" s="35">
        <f t="shared" ref="AW7:AW30" si="10">AJ7-AQ7</f>
        <v>441760665792</v>
      </c>
      <c r="AX7" s="36">
        <f t="shared" ref="AX7:AX68" si="11">AW7+AV7</f>
        <v>0</v>
      </c>
      <c r="AY7" s="4">
        <v>1</v>
      </c>
    </row>
    <row r="8" spans="1:51" s="45" customFormat="1" ht="15" customHeight="1" x14ac:dyDescent="0.25">
      <c r="A8" s="37">
        <v>1</v>
      </c>
      <c r="B8" s="37">
        <v>1</v>
      </c>
      <c r="C8" s="38" t="s">
        <v>87</v>
      </c>
      <c r="D8" s="39" t="s">
        <v>88</v>
      </c>
      <c r="E8" s="40">
        <v>42795</v>
      </c>
      <c r="F8" s="41">
        <f t="shared" si="0"/>
        <v>985455076513</v>
      </c>
      <c r="G8" s="42">
        <f t="shared" si="1"/>
        <v>83358445530</v>
      </c>
      <c r="H8" s="42">
        <v>5500000000</v>
      </c>
      <c r="I8" s="42">
        <v>4340000000</v>
      </c>
      <c r="J8" s="42">
        <v>1500000000</v>
      </c>
      <c r="K8" s="42">
        <v>72018445530</v>
      </c>
      <c r="L8" s="42">
        <f t="shared" si="2"/>
        <v>590679962536</v>
      </c>
      <c r="M8" s="42">
        <v>14249364000</v>
      </c>
      <c r="N8" s="42">
        <v>459078723000</v>
      </c>
      <c r="O8" s="42">
        <v>117351875536</v>
      </c>
      <c r="P8" s="42">
        <f t="shared" si="3"/>
        <v>311416668447</v>
      </c>
      <c r="Q8" s="42">
        <v>780118250</v>
      </c>
      <c r="R8" s="42">
        <v>0</v>
      </c>
      <c r="S8" s="42">
        <v>19792409767</v>
      </c>
      <c r="T8" s="42">
        <v>174745066430</v>
      </c>
      <c r="U8" s="42">
        <v>116099074000</v>
      </c>
      <c r="V8" s="42">
        <f t="shared" si="4"/>
        <v>1049635904133.26</v>
      </c>
      <c r="W8" s="42">
        <f t="shared" si="5"/>
        <v>534260058751.26001</v>
      </c>
      <c r="X8" s="42">
        <v>322569367547.26001</v>
      </c>
      <c r="Y8" s="42">
        <v>0</v>
      </c>
      <c r="Z8" s="42">
        <v>370000000</v>
      </c>
      <c r="AA8" s="42">
        <v>13794200000</v>
      </c>
      <c r="AB8" s="42">
        <v>16569600000</v>
      </c>
      <c r="AC8" s="42">
        <v>984000000</v>
      </c>
      <c r="AD8" s="42">
        <v>169472891204</v>
      </c>
      <c r="AE8" s="42">
        <v>10500000000</v>
      </c>
      <c r="AF8" s="42">
        <f t="shared" si="6"/>
        <v>515375845382</v>
      </c>
      <c r="AG8" s="42">
        <v>61980765597</v>
      </c>
      <c r="AH8" s="42">
        <v>161711933531</v>
      </c>
      <c r="AI8" s="42">
        <v>291683146254</v>
      </c>
      <c r="AJ8" s="42">
        <f t="shared" si="7"/>
        <v>67495165500.260002</v>
      </c>
      <c r="AK8" s="42">
        <v>67495165500.260002</v>
      </c>
      <c r="AL8" s="42">
        <v>0</v>
      </c>
      <c r="AM8" s="42">
        <v>0</v>
      </c>
      <c r="AN8" s="42">
        <v>0</v>
      </c>
      <c r="AO8" s="42">
        <v>0</v>
      </c>
      <c r="AP8" s="42">
        <v>0</v>
      </c>
      <c r="AQ8" s="42">
        <f t="shared" si="8"/>
        <v>3314337880</v>
      </c>
      <c r="AR8" s="42">
        <v>0</v>
      </c>
      <c r="AS8" s="42">
        <v>3000000000</v>
      </c>
      <c r="AT8" s="42">
        <v>314337880</v>
      </c>
      <c r="AU8" s="42">
        <v>0</v>
      </c>
      <c r="AV8" s="43">
        <f t="shared" si="9"/>
        <v>-64180827620.26001</v>
      </c>
      <c r="AW8" s="43">
        <f t="shared" si="10"/>
        <v>64180827620.260002</v>
      </c>
      <c r="AX8" s="44">
        <f t="shared" si="11"/>
        <v>0</v>
      </c>
    </row>
    <row r="9" spans="1:51" s="45" customFormat="1" ht="15" customHeight="1" x14ac:dyDescent="0.25">
      <c r="A9" s="37">
        <f>A8+1</f>
        <v>2</v>
      </c>
      <c r="B9" s="37">
        <f>B8+1</f>
        <v>2</v>
      </c>
      <c r="C9" s="38" t="s">
        <v>89</v>
      </c>
      <c r="D9" s="39" t="s">
        <v>90</v>
      </c>
      <c r="E9" s="40">
        <v>42732</v>
      </c>
      <c r="F9" s="41">
        <f t="shared" si="0"/>
        <v>1350732034050.46</v>
      </c>
      <c r="G9" s="42">
        <f t="shared" si="1"/>
        <v>149228601189</v>
      </c>
      <c r="H9" s="42">
        <v>16111000000</v>
      </c>
      <c r="I9" s="42">
        <v>9742145584</v>
      </c>
      <c r="J9" s="42">
        <v>4816063499</v>
      </c>
      <c r="K9" s="42">
        <v>118559392106</v>
      </c>
      <c r="L9" s="42">
        <f t="shared" si="2"/>
        <v>725410770000</v>
      </c>
      <c r="M9" s="42">
        <v>23467637000</v>
      </c>
      <c r="N9" s="42">
        <v>580525044000</v>
      </c>
      <c r="O9" s="42">
        <v>121418089000</v>
      </c>
      <c r="P9" s="42">
        <f t="shared" si="3"/>
        <v>476092662861.45996</v>
      </c>
      <c r="Q9" s="42">
        <v>1650000000</v>
      </c>
      <c r="R9" s="42">
        <v>0</v>
      </c>
      <c r="S9" s="42">
        <v>23961992726.459999</v>
      </c>
      <c r="T9" s="42">
        <v>209743823135</v>
      </c>
      <c r="U9" s="42">
        <v>240736847000</v>
      </c>
      <c r="V9" s="42">
        <f t="shared" si="4"/>
        <v>1408314314071.46</v>
      </c>
      <c r="W9" s="42">
        <f t="shared" si="5"/>
        <v>807676751487.45996</v>
      </c>
      <c r="X9" s="42">
        <v>467332173500.45996</v>
      </c>
      <c r="Y9" s="42">
        <v>0</v>
      </c>
      <c r="Z9" s="42">
        <v>0</v>
      </c>
      <c r="AA9" s="42">
        <v>20689200000</v>
      </c>
      <c r="AB9" s="42">
        <v>1250000000</v>
      </c>
      <c r="AC9" s="42">
        <v>2585600000</v>
      </c>
      <c r="AD9" s="42">
        <v>301735777987</v>
      </c>
      <c r="AE9" s="42">
        <v>14084000000</v>
      </c>
      <c r="AF9" s="42">
        <f t="shared" si="6"/>
        <v>600637562584</v>
      </c>
      <c r="AG9" s="42">
        <v>34314632840</v>
      </c>
      <c r="AH9" s="42">
        <v>259292122099</v>
      </c>
      <c r="AI9" s="42">
        <v>307030807645</v>
      </c>
      <c r="AJ9" s="42">
        <f t="shared" si="7"/>
        <v>58917700021</v>
      </c>
      <c r="AK9" s="42">
        <v>58917700021</v>
      </c>
      <c r="AL9" s="42">
        <v>0</v>
      </c>
      <c r="AM9" s="42">
        <v>0</v>
      </c>
      <c r="AN9" s="42">
        <v>0</v>
      </c>
      <c r="AO9" s="42">
        <v>0</v>
      </c>
      <c r="AP9" s="42">
        <v>0</v>
      </c>
      <c r="AQ9" s="42">
        <f t="shared" si="8"/>
        <v>1335420000</v>
      </c>
      <c r="AR9" s="42">
        <v>0</v>
      </c>
      <c r="AS9" s="42">
        <v>1335420000</v>
      </c>
      <c r="AT9" s="42">
        <v>0</v>
      </c>
      <c r="AU9" s="42">
        <v>0</v>
      </c>
      <c r="AV9" s="43">
        <f t="shared" si="9"/>
        <v>-57582280021</v>
      </c>
      <c r="AW9" s="43">
        <f t="shared" si="10"/>
        <v>57582280021</v>
      </c>
      <c r="AX9" s="44">
        <f t="shared" si="11"/>
        <v>0</v>
      </c>
    </row>
    <row r="10" spans="1:51" s="45" customFormat="1" ht="15" customHeight="1" x14ac:dyDescent="0.25">
      <c r="A10" s="37">
        <f>A9+1</f>
        <v>3</v>
      </c>
      <c r="B10" s="37">
        <f>B9+1</f>
        <v>3</v>
      </c>
      <c r="C10" s="38" t="s">
        <v>91</v>
      </c>
      <c r="D10" s="39" t="s">
        <v>92</v>
      </c>
      <c r="E10" s="40">
        <v>42734</v>
      </c>
      <c r="F10" s="41">
        <f t="shared" si="0"/>
        <v>1768187987731</v>
      </c>
      <c r="G10" s="42">
        <f t="shared" si="1"/>
        <v>113700553300</v>
      </c>
      <c r="H10" s="42">
        <v>45465195000</v>
      </c>
      <c r="I10" s="42">
        <v>6048705000</v>
      </c>
      <c r="J10" s="42">
        <v>2700000000</v>
      </c>
      <c r="K10" s="42">
        <v>59486653300</v>
      </c>
      <c r="L10" s="42">
        <f t="shared" si="2"/>
        <v>855776910206</v>
      </c>
      <c r="M10" s="42">
        <v>22658782206</v>
      </c>
      <c r="N10" s="42">
        <v>720668458000</v>
      </c>
      <c r="O10" s="42">
        <v>112449670000</v>
      </c>
      <c r="P10" s="42">
        <f t="shared" si="3"/>
        <v>798710524225</v>
      </c>
      <c r="Q10" s="42">
        <v>400000000</v>
      </c>
      <c r="R10" s="42">
        <v>0</v>
      </c>
      <c r="S10" s="42">
        <v>23014129500</v>
      </c>
      <c r="T10" s="42">
        <v>328182622725</v>
      </c>
      <c r="U10" s="42">
        <v>447113772000</v>
      </c>
      <c r="V10" s="42">
        <f t="shared" si="4"/>
        <v>1912334171883</v>
      </c>
      <c r="W10" s="42">
        <f t="shared" si="5"/>
        <v>1229841936022</v>
      </c>
      <c r="X10" s="42">
        <v>640338067862</v>
      </c>
      <c r="Y10" s="42">
        <v>0</v>
      </c>
      <c r="Z10" s="42">
        <v>0</v>
      </c>
      <c r="AA10" s="42">
        <v>29338295500</v>
      </c>
      <c r="AB10" s="42">
        <v>2000000000</v>
      </c>
      <c r="AC10" s="42">
        <v>5155000000</v>
      </c>
      <c r="AD10" s="42">
        <v>533010572660</v>
      </c>
      <c r="AE10" s="42">
        <v>20000000000</v>
      </c>
      <c r="AF10" s="42">
        <f t="shared" si="6"/>
        <v>682492235861</v>
      </c>
      <c r="AG10" s="42">
        <v>77191035244</v>
      </c>
      <c r="AH10" s="42">
        <v>304332207296</v>
      </c>
      <c r="AI10" s="42">
        <v>300968993321</v>
      </c>
      <c r="AJ10" s="42">
        <f t="shared" si="7"/>
        <v>149146184152</v>
      </c>
      <c r="AK10" s="42">
        <v>149136184152</v>
      </c>
      <c r="AL10" s="42">
        <v>0</v>
      </c>
      <c r="AM10" s="42">
        <v>0</v>
      </c>
      <c r="AN10" s="42">
        <v>0</v>
      </c>
      <c r="AO10" s="42">
        <v>10000000</v>
      </c>
      <c r="AP10" s="42">
        <v>0</v>
      </c>
      <c r="AQ10" s="42">
        <f t="shared" si="8"/>
        <v>5000000000</v>
      </c>
      <c r="AR10" s="42">
        <v>0</v>
      </c>
      <c r="AS10" s="42">
        <v>5000000000</v>
      </c>
      <c r="AT10" s="42">
        <v>0</v>
      </c>
      <c r="AU10" s="42">
        <v>0</v>
      </c>
      <c r="AV10" s="43">
        <f t="shared" si="9"/>
        <v>-144146184152</v>
      </c>
      <c r="AW10" s="43">
        <f t="shared" si="10"/>
        <v>144146184152</v>
      </c>
      <c r="AX10" s="44">
        <f t="shared" si="11"/>
        <v>0</v>
      </c>
    </row>
    <row r="11" spans="1:51" s="45" customFormat="1" ht="15" customHeight="1" x14ac:dyDescent="0.25">
      <c r="A11" s="37">
        <f t="shared" ref="A11:B26" si="12">A10+1</f>
        <v>4</v>
      </c>
      <c r="B11" s="37">
        <f t="shared" si="12"/>
        <v>4</v>
      </c>
      <c r="C11" s="38" t="s">
        <v>93</v>
      </c>
      <c r="D11" s="39" t="s">
        <v>94</v>
      </c>
      <c r="E11" s="40">
        <v>42734</v>
      </c>
      <c r="F11" s="41">
        <f t="shared" si="0"/>
        <v>961348790164</v>
      </c>
      <c r="G11" s="42">
        <f t="shared" si="1"/>
        <v>58602987732</v>
      </c>
      <c r="H11" s="42">
        <f>VLOOKUP(C11,[1]Sheet2!$A$1:$AS$610,6,FALSE)</f>
        <v>3960982039</v>
      </c>
      <c r="I11" s="42">
        <f>VLOOKUP(C11,[1]Sheet2!$A$1:$AS$610,7,FALSE)</f>
        <v>23328083052</v>
      </c>
      <c r="J11" s="42">
        <f>VLOOKUP(C11,[1]Sheet2!$A$1:$AS$610,8,FALSE)</f>
        <v>6116190353</v>
      </c>
      <c r="K11" s="42">
        <f>VLOOKUP(C11,[1]Sheet2!$A$1:$AS$610,9,FALSE)</f>
        <v>25197732288</v>
      </c>
      <c r="L11" s="42">
        <f t="shared" si="2"/>
        <v>512365576000</v>
      </c>
      <c r="M11" s="42">
        <f>VLOOKUP(C11,[1]Sheet2!$A$1:$AS$610,11,FALSE)</f>
        <v>14625880000</v>
      </c>
      <c r="N11" s="42">
        <f>VLOOKUP(C11,[1]Sheet2!$A$1:$AS$610,12,FALSE)</f>
        <v>422268332000</v>
      </c>
      <c r="O11" s="42">
        <f>VLOOKUP(C11,[1]Sheet2!$A$1:$AS$610,13,FALSE)</f>
        <v>75471364000</v>
      </c>
      <c r="P11" s="42">
        <f t="shared" si="3"/>
        <v>390380226432</v>
      </c>
      <c r="Q11" s="42">
        <f>VLOOKUP(C11,[1]Sheet2!$A$1:$AS$610,15,FALSE)</f>
        <v>0</v>
      </c>
      <c r="R11" s="42">
        <f>VLOOKUP(C11,[1]Sheet2!$A$1:$AS$610,16,FALSE)</f>
        <v>0</v>
      </c>
      <c r="S11" s="42">
        <f>VLOOKUP(C11,[1]Sheet2!$A$1:$AS$610,17,FALSE)</f>
        <v>18676053043</v>
      </c>
      <c r="T11" s="42">
        <v>241188838389</v>
      </c>
      <c r="U11" s="42">
        <v>130515335000</v>
      </c>
      <c r="V11" s="42">
        <f t="shared" si="4"/>
        <v>1009187374519</v>
      </c>
      <c r="W11" s="42">
        <f t="shared" si="5"/>
        <v>510370883139</v>
      </c>
      <c r="X11" s="42">
        <f>VLOOKUP(C11,[1]Sheet2!$A$1:$AS$610,22,FALSE)</f>
        <v>277410745791</v>
      </c>
      <c r="Y11" s="42">
        <f>VLOOKUP(C11,[1]Sheet2!$A$1:$AS$610,23,FALSE)</f>
        <v>0</v>
      </c>
      <c r="Z11" s="42">
        <f>VLOOKUP(C11,[1]Sheet2!$A$1:$AS$610,24,FALSE)</f>
        <v>0</v>
      </c>
      <c r="AA11" s="42">
        <f>VLOOKUP(C11,[1]Sheet2!$A$1:$AS$610,25,FALSE)</f>
        <v>16349400000</v>
      </c>
      <c r="AB11" s="42">
        <f>VLOOKUP(C11,[1]Sheet2!$A$1:$AS$610,26,FALSE)</f>
        <v>37650275768</v>
      </c>
      <c r="AC11" s="42">
        <f>VLOOKUP(C11,[1]Sheet2!$A$1:$AS$610,27,FALSE)</f>
        <v>2722906509</v>
      </c>
      <c r="AD11" s="42">
        <f>VLOOKUP(C11,[1]Sheet2!$A$1:$AS$610,28,FALSE)</f>
        <v>174737555071</v>
      </c>
      <c r="AE11" s="42">
        <f>VLOOKUP(C11,[1]Sheet2!$A$1:$AS$610,29,FALSE)</f>
        <v>1500000000</v>
      </c>
      <c r="AF11" s="42">
        <f t="shared" si="6"/>
        <v>498816491380</v>
      </c>
      <c r="AG11" s="42">
        <f>VLOOKUP(C11,[1]Sheet2!$A$1:$AS$610,31,FALSE)</f>
        <v>88949783118</v>
      </c>
      <c r="AH11" s="42">
        <f>VLOOKUP(C11,[1]Sheet2!$A$1:$AS$610,32,FALSE)</f>
        <v>182494423306</v>
      </c>
      <c r="AI11" s="42">
        <f>VLOOKUP(C11,[1]Sheet2!$A$1:$AS$610,33,FALSE)</f>
        <v>227372284956</v>
      </c>
      <c r="AJ11" s="42">
        <f t="shared" si="7"/>
        <v>49438584355</v>
      </c>
      <c r="AK11" s="42">
        <f>VLOOKUP(C11,[1]Sheet2!$A$1:$AS$610,35,FALSE)</f>
        <v>49438584355</v>
      </c>
      <c r="AL11" s="42">
        <f>VLOOKUP(C11,[1]Sheet2!$A$1:$AS$610,36,FALSE)</f>
        <v>0</v>
      </c>
      <c r="AM11" s="42">
        <f>VLOOKUP(C11,[1]Sheet2!$A$1:$AS$610,37,FALSE)</f>
        <v>0</v>
      </c>
      <c r="AN11" s="42">
        <f>VLOOKUP(C11,[1]Sheet2!$A$1:$AS$610,38,FALSE)</f>
        <v>0</v>
      </c>
      <c r="AO11" s="42">
        <f>VLOOKUP(C11,[1]Sheet2!$A$1:$AS$610,39,FALSE)</f>
        <v>0</v>
      </c>
      <c r="AP11" s="42">
        <f>VLOOKUP(C11,[1]Sheet2!$A$1:$AS$610,40,FALSE)</f>
        <v>0</v>
      </c>
      <c r="AQ11" s="42">
        <f t="shared" si="8"/>
        <v>1600000000</v>
      </c>
      <c r="AR11" s="42">
        <f>VLOOKUP(C11,[1]Sheet2!$A$1:$AS$610,42,FALSE)</f>
        <v>0</v>
      </c>
      <c r="AS11" s="42">
        <f>VLOOKUP(C11,[1]Sheet2!$A$1:$AS$610,43,FALSE)</f>
        <v>1600000000</v>
      </c>
      <c r="AT11" s="42">
        <f>VLOOKUP(C11,[1]Sheet2!$A$1:$AS$610,44,FALSE)</f>
        <v>0</v>
      </c>
      <c r="AU11" s="42">
        <f>VLOOKUP(C11,[1]Sheet2!$A$1:$AS$610,45,FALSE)</f>
        <v>0</v>
      </c>
      <c r="AV11" s="43">
        <f t="shared" si="9"/>
        <v>-47838584355</v>
      </c>
      <c r="AW11" s="43">
        <f t="shared" si="10"/>
        <v>47838584355</v>
      </c>
      <c r="AX11" s="44">
        <f t="shared" si="11"/>
        <v>0</v>
      </c>
    </row>
    <row r="12" spans="1:51" s="45" customFormat="1" ht="15" customHeight="1" x14ac:dyDescent="0.25">
      <c r="A12" s="37">
        <f t="shared" si="12"/>
        <v>5</v>
      </c>
      <c r="B12" s="37">
        <f t="shared" si="12"/>
        <v>5</v>
      </c>
      <c r="C12" s="38" t="s">
        <v>95</v>
      </c>
      <c r="D12" s="39" t="s">
        <v>96</v>
      </c>
      <c r="E12" s="40">
        <v>42731</v>
      </c>
      <c r="F12" s="41">
        <f t="shared" si="0"/>
        <v>1459148845222</v>
      </c>
      <c r="G12" s="42">
        <f t="shared" si="1"/>
        <v>118286755672</v>
      </c>
      <c r="H12" s="42">
        <v>10180846000</v>
      </c>
      <c r="I12" s="42">
        <v>8902967093</v>
      </c>
      <c r="J12" s="42">
        <v>5039942111</v>
      </c>
      <c r="K12" s="42">
        <v>94163000468</v>
      </c>
      <c r="L12" s="42">
        <f t="shared" si="2"/>
        <v>846065763000</v>
      </c>
      <c r="M12" s="42">
        <v>17590977000</v>
      </c>
      <c r="N12" s="42">
        <v>649570785000</v>
      </c>
      <c r="O12" s="42">
        <v>178904001000</v>
      </c>
      <c r="P12" s="42">
        <f t="shared" si="3"/>
        <v>494796326550</v>
      </c>
      <c r="Q12" s="42">
        <v>10000000</v>
      </c>
      <c r="R12" s="42">
        <v>0</v>
      </c>
      <c r="S12" s="42">
        <v>26459258338</v>
      </c>
      <c r="T12" s="42">
        <v>271281677212</v>
      </c>
      <c r="U12" s="42">
        <v>197045391000</v>
      </c>
      <c r="V12" s="42">
        <f t="shared" si="4"/>
        <v>1471148845222</v>
      </c>
      <c r="W12" s="42">
        <f t="shared" si="5"/>
        <v>880323173653</v>
      </c>
      <c r="X12" s="42">
        <v>583562713616</v>
      </c>
      <c r="Y12" s="42">
        <v>0</v>
      </c>
      <c r="Z12" s="42">
        <v>1000000000</v>
      </c>
      <c r="AA12" s="42">
        <v>16346500000</v>
      </c>
      <c r="AB12" s="42">
        <v>11414480000</v>
      </c>
      <c r="AC12" s="42">
        <v>1908381310</v>
      </c>
      <c r="AD12" s="42">
        <v>264091098727</v>
      </c>
      <c r="AE12" s="42">
        <v>2000000000</v>
      </c>
      <c r="AF12" s="42">
        <f t="shared" si="6"/>
        <v>590825671569</v>
      </c>
      <c r="AG12" s="42">
        <v>36901240000</v>
      </c>
      <c r="AH12" s="42">
        <v>268241458933</v>
      </c>
      <c r="AI12" s="42">
        <v>285682972636</v>
      </c>
      <c r="AJ12" s="42">
        <f t="shared" si="7"/>
        <v>18000000000</v>
      </c>
      <c r="AK12" s="42">
        <v>18000000000</v>
      </c>
      <c r="AL12" s="42">
        <v>0</v>
      </c>
      <c r="AM12" s="42">
        <v>0</v>
      </c>
      <c r="AN12" s="42">
        <v>0</v>
      </c>
      <c r="AO12" s="42">
        <v>0</v>
      </c>
      <c r="AP12" s="42">
        <v>0</v>
      </c>
      <c r="AQ12" s="42">
        <f t="shared" si="8"/>
        <v>6000000000</v>
      </c>
      <c r="AR12" s="42">
        <v>0</v>
      </c>
      <c r="AS12" s="42">
        <v>6000000000</v>
      </c>
      <c r="AT12" s="42">
        <v>0</v>
      </c>
      <c r="AU12" s="42">
        <v>0</v>
      </c>
      <c r="AV12" s="43">
        <f t="shared" si="9"/>
        <v>-12000000000</v>
      </c>
      <c r="AW12" s="43">
        <f t="shared" si="10"/>
        <v>12000000000</v>
      </c>
      <c r="AX12" s="44">
        <f t="shared" si="11"/>
        <v>0</v>
      </c>
    </row>
    <row r="13" spans="1:51" s="45" customFormat="1" ht="15" customHeight="1" x14ac:dyDescent="0.25">
      <c r="A13" s="37">
        <f t="shared" si="12"/>
        <v>6</v>
      </c>
      <c r="B13" s="37">
        <f t="shared" si="12"/>
        <v>6</v>
      </c>
      <c r="C13" s="38" t="s">
        <v>97</v>
      </c>
      <c r="D13" s="39" t="s">
        <v>86</v>
      </c>
      <c r="E13" s="40">
        <v>42765</v>
      </c>
      <c r="F13" s="41">
        <f t="shared" si="0"/>
        <v>861799747532.26001</v>
      </c>
      <c r="G13" s="42">
        <f t="shared" si="1"/>
        <v>49595582180</v>
      </c>
      <c r="H13" s="42">
        <v>6472525000</v>
      </c>
      <c r="I13" s="42">
        <v>19680303380</v>
      </c>
      <c r="J13" s="42">
        <v>3000000000</v>
      </c>
      <c r="K13" s="42">
        <v>20442753800</v>
      </c>
      <c r="L13" s="42">
        <f t="shared" si="2"/>
        <v>560936316791</v>
      </c>
      <c r="M13" s="42">
        <v>25087397791</v>
      </c>
      <c r="N13" s="42">
        <v>436600103000</v>
      </c>
      <c r="O13" s="42">
        <v>99248816000</v>
      </c>
      <c r="P13" s="42">
        <f t="shared" si="3"/>
        <v>251267848561.26001</v>
      </c>
      <c r="Q13" s="42">
        <v>183749945</v>
      </c>
      <c r="R13" s="42">
        <v>0</v>
      </c>
      <c r="S13" s="42">
        <v>18105472284.040001</v>
      </c>
      <c r="T13" s="42">
        <v>143078355332.22</v>
      </c>
      <c r="U13" s="42">
        <v>89900271000</v>
      </c>
      <c r="V13" s="42">
        <f t="shared" si="4"/>
        <v>898389281734.71997</v>
      </c>
      <c r="W13" s="42">
        <f t="shared" si="5"/>
        <v>414188837456</v>
      </c>
      <c r="X13" s="42">
        <v>261064533539</v>
      </c>
      <c r="Y13" s="42">
        <v>0</v>
      </c>
      <c r="Z13" s="42">
        <v>1850000000</v>
      </c>
      <c r="AA13" s="42">
        <v>6550000000</v>
      </c>
      <c r="AB13" s="42">
        <v>850000000</v>
      </c>
      <c r="AC13" s="42">
        <v>0</v>
      </c>
      <c r="AD13" s="42">
        <v>138909265031</v>
      </c>
      <c r="AE13" s="42">
        <v>4965038886</v>
      </c>
      <c r="AF13" s="42">
        <f t="shared" si="6"/>
        <v>484200444278.71997</v>
      </c>
      <c r="AG13" s="42">
        <v>62210905855</v>
      </c>
      <c r="AH13" s="42">
        <v>213844762750.72</v>
      </c>
      <c r="AI13" s="42">
        <v>208144775673</v>
      </c>
      <c r="AJ13" s="42">
        <f t="shared" si="7"/>
        <v>36589534202.459999</v>
      </c>
      <c r="AK13" s="42">
        <v>36589534202.459999</v>
      </c>
      <c r="AL13" s="42">
        <v>0</v>
      </c>
      <c r="AM13" s="42">
        <v>0</v>
      </c>
      <c r="AN13" s="42">
        <v>0</v>
      </c>
      <c r="AO13" s="42">
        <v>0</v>
      </c>
      <c r="AP13" s="42">
        <v>0</v>
      </c>
      <c r="AQ13" s="42">
        <f t="shared" si="8"/>
        <v>0</v>
      </c>
      <c r="AR13" s="42">
        <v>0</v>
      </c>
      <c r="AS13" s="42">
        <v>0</v>
      </c>
      <c r="AT13" s="42">
        <v>0</v>
      </c>
      <c r="AU13" s="42">
        <v>0</v>
      </c>
      <c r="AV13" s="43">
        <f t="shared" si="9"/>
        <v>-36589534202.459961</v>
      </c>
      <c r="AW13" s="43">
        <f t="shared" si="10"/>
        <v>36589534202.459999</v>
      </c>
      <c r="AX13" s="44">
        <f t="shared" si="11"/>
        <v>0</v>
      </c>
    </row>
    <row r="14" spans="1:51" s="45" customFormat="1" ht="15" customHeight="1" x14ac:dyDescent="0.25">
      <c r="A14" s="37">
        <f t="shared" si="12"/>
        <v>7</v>
      </c>
      <c r="B14" s="37">
        <f t="shared" si="12"/>
        <v>7</v>
      </c>
      <c r="C14" s="38" t="s">
        <v>98</v>
      </c>
      <c r="D14" s="39" t="s">
        <v>99</v>
      </c>
      <c r="E14" s="40">
        <v>42734</v>
      </c>
      <c r="F14" s="41">
        <f t="shared" si="0"/>
        <v>1241189072017</v>
      </c>
      <c r="G14" s="42">
        <f t="shared" si="1"/>
        <v>128487282902</v>
      </c>
      <c r="H14" s="42">
        <v>15609578520</v>
      </c>
      <c r="I14" s="42">
        <v>11566569506</v>
      </c>
      <c r="J14" s="42">
        <v>6364937098</v>
      </c>
      <c r="K14" s="42">
        <v>94946197778</v>
      </c>
      <c r="L14" s="42">
        <f t="shared" si="2"/>
        <v>700042600000</v>
      </c>
      <c r="M14" s="42">
        <v>80458436000</v>
      </c>
      <c r="N14" s="42">
        <v>542165803000</v>
      </c>
      <c r="O14" s="42">
        <v>77418361000</v>
      </c>
      <c r="P14" s="42">
        <f t="shared" si="3"/>
        <v>412659189115</v>
      </c>
      <c r="Q14" s="42">
        <v>0</v>
      </c>
      <c r="R14" s="42">
        <v>0</v>
      </c>
      <c r="S14" s="42">
        <v>27284689308</v>
      </c>
      <c r="T14" s="42">
        <v>223025216807</v>
      </c>
      <c r="U14" s="42">
        <v>162349283000</v>
      </c>
      <c r="V14" s="42">
        <f t="shared" si="4"/>
        <v>1276189072017</v>
      </c>
      <c r="W14" s="42">
        <f t="shared" si="5"/>
        <v>604141696208</v>
      </c>
      <c r="X14" s="42">
        <v>375568532036</v>
      </c>
      <c r="Y14" s="42">
        <v>0</v>
      </c>
      <c r="Z14" s="42">
        <v>0</v>
      </c>
      <c r="AA14" s="42">
        <v>21909172520</v>
      </c>
      <c r="AB14" s="42">
        <v>0</v>
      </c>
      <c r="AC14" s="42">
        <v>0</v>
      </c>
      <c r="AD14" s="42">
        <v>203663991652</v>
      </c>
      <c r="AE14" s="42">
        <v>3000000000</v>
      </c>
      <c r="AF14" s="42">
        <f t="shared" si="6"/>
        <v>672047375809</v>
      </c>
      <c r="AG14" s="42">
        <v>68514839500</v>
      </c>
      <c r="AH14" s="42">
        <v>298865079868</v>
      </c>
      <c r="AI14" s="42">
        <v>304667456441</v>
      </c>
      <c r="AJ14" s="42">
        <f t="shared" si="7"/>
        <v>35000000000</v>
      </c>
      <c r="AK14" s="42">
        <v>35000000000</v>
      </c>
      <c r="AL14" s="42">
        <v>0</v>
      </c>
      <c r="AM14" s="42">
        <v>0</v>
      </c>
      <c r="AN14" s="42">
        <v>0</v>
      </c>
      <c r="AO14" s="42">
        <v>0</v>
      </c>
      <c r="AP14" s="42">
        <v>0</v>
      </c>
      <c r="AQ14" s="42">
        <f t="shared" si="8"/>
        <v>0</v>
      </c>
      <c r="AR14" s="42">
        <v>0</v>
      </c>
      <c r="AS14" s="42">
        <v>0</v>
      </c>
      <c r="AT14" s="42">
        <v>0</v>
      </c>
      <c r="AU14" s="42">
        <v>0</v>
      </c>
      <c r="AV14" s="43">
        <f t="shared" si="9"/>
        <v>-35000000000</v>
      </c>
      <c r="AW14" s="43">
        <f t="shared" si="10"/>
        <v>35000000000</v>
      </c>
      <c r="AX14" s="44">
        <f t="shared" si="11"/>
        <v>0</v>
      </c>
    </row>
    <row r="15" spans="1:51" s="45" customFormat="1" ht="15" customHeight="1" x14ac:dyDescent="0.25">
      <c r="A15" s="37">
        <f t="shared" si="12"/>
        <v>8</v>
      </c>
      <c r="B15" s="37">
        <f t="shared" si="12"/>
        <v>8</v>
      </c>
      <c r="C15" s="38" t="s">
        <v>100</v>
      </c>
      <c r="D15" s="39" t="s">
        <v>101</v>
      </c>
      <c r="E15" s="40">
        <v>42717</v>
      </c>
      <c r="F15" s="41">
        <f t="shared" si="0"/>
        <v>1500755341736</v>
      </c>
      <c r="G15" s="42">
        <f t="shared" si="1"/>
        <v>156824996423</v>
      </c>
      <c r="H15" s="42">
        <v>10684794000</v>
      </c>
      <c r="I15" s="42">
        <v>12348014500</v>
      </c>
      <c r="J15" s="42">
        <v>5150000000</v>
      </c>
      <c r="K15" s="42">
        <v>128642187923</v>
      </c>
      <c r="L15" s="42">
        <f t="shared" si="2"/>
        <v>801920261406</v>
      </c>
      <c r="M15" s="42">
        <v>21554011406</v>
      </c>
      <c r="N15" s="42">
        <v>613313520000</v>
      </c>
      <c r="O15" s="42">
        <v>167052730000</v>
      </c>
      <c r="P15" s="42">
        <f t="shared" si="3"/>
        <v>542010083907</v>
      </c>
      <c r="Q15" s="42">
        <v>0</v>
      </c>
      <c r="R15" s="42">
        <v>0</v>
      </c>
      <c r="S15" s="42">
        <v>23028396448</v>
      </c>
      <c r="T15" s="42">
        <v>297906366459</v>
      </c>
      <c r="U15" s="42">
        <v>221075321000</v>
      </c>
      <c r="V15" s="42">
        <f t="shared" si="4"/>
        <v>1497208299616</v>
      </c>
      <c r="W15" s="42">
        <f t="shared" si="5"/>
        <v>838714660326</v>
      </c>
      <c r="X15" s="42">
        <v>527732012963</v>
      </c>
      <c r="Y15" s="42">
        <v>25000000</v>
      </c>
      <c r="Z15" s="42">
        <v>0</v>
      </c>
      <c r="AA15" s="42">
        <v>4458000000</v>
      </c>
      <c r="AB15" s="42">
        <v>14751150000</v>
      </c>
      <c r="AC15" s="42">
        <v>2303280850</v>
      </c>
      <c r="AD15" s="42">
        <v>285245216513</v>
      </c>
      <c r="AE15" s="42">
        <v>4200000000</v>
      </c>
      <c r="AF15" s="42">
        <f t="shared" si="6"/>
        <v>658493639290</v>
      </c>
      <c r="AG15" s="42">
        <v>89544963506</v>
      </c>
      <c r="AH15" s="42">
        <v>227174859712</v>
      </c>
      <c r="AI15" s="42">
        <v>341773816072</v>
      </c>
      <c r="AJ15" s="42">
        <f t="shared" si="7"/>
        <v>0</v>
      </c>
      <c r="AK15" s="42">
        <v>0</v>
      </c>
      <c r="AL15" s="42">
        <v>0</v>
      </c>
      <c r="AM15" s="42">
        <v>0</v>
      </c>
      <c r="AN15" s="42">
        <v>0</v>
      </c>
      <c r="AO15" s="42">
        <v>0</v>
      </c>
      <c r="AP15" s="42">
        <v>0</v>
      </c>
      <c r="AQ15" s="42">
        <f t="shared" si="8"/>
        <v>3547042120</v>
      </c>
      <c r="AR15" s="42">
        <v>0</v>
      </c>
      <c r="AS15" s="42">
        <v>3500000000</v>
      </c>
      <c r="AT15" s="42">
        <v>47042120</v>
      </c>
      <c r="AU15" s="42">
        <v>0</v>
      </c>
      <c r="AV15" s="43">
        <f t="shared" si="9"/>
        <v>3547042120</v>
      </c>
      <c r="AW15" s="43">
        <f t="shared" si="10"/>
        <v>-3547042120</v>
      </c>
      <c r="AX15" s="44">
        <f t="shared" si="11"/>
        <v>0</v>
      </c>
    </row>
    <row r="16" spans="1:51" s="45" customFormat="1" ht="15" customHeight="1" x14ac:dyDescent="0.25">
      <c r="A16" s="37">
        <f t="shared" si="12"/>
        <v>9</v>
      </c>
      <c r="B16" s="37">
        <f t="shared" si="12"/>
        <v>9</v>
      </c>
      <c r="C16" s="38" t="s">
        <v>102</v>
      </c>
      <c r="D16" s="39" t="s">
        <v>103</v>
      </c>
      <c r="E16" s="40">
        <v>42749</v>
      </c>
      <c r="F16" s="41">
        <f t="shared" si="0"/>
        <v>1378585732501</v>
      </c>
      <c r="G16" s="42">
        <f t="shared" si="1"/>
        <v>74180495347</v>
      </c>
      <c r="H16" s="42">
        <v>3065000000</v>
      </c>
      <c r="I16" s="42">
        <v>37423081500</v>
      </c>
      <c r="J16" s="42">
        <v>3000000000</v>
      </c>
      <c r="K16" s="42">
        <v>30692413847</v>
      </c>
      <c r="L16" s="42">
        <f t="shared" si="2"/>
        <v>693393539000</v>
      </c>
      <c r="M16" s="42">
        <v>14706466000</v>
      </c>
      <c r="N16" s="42">
        <v>594675376000</v>
      </c>
      <c r="O16" s="42">
        <v>84011697000</v>
      </c>
      <c r="P16" s="42">
        <f t="shared" si="3"/>
        <v>611011698154</v>
      </c>
      <c r="Q16" s="42">
        <v>0</v>
      </c>
      <c r="R16" s="42">
        <v>0</v>
      </c>
      <c r="S16" s="42">
        <v>38707690000</v>
      </c>
      <c r="T16" s="42">
        <v>285489535154</v>
      </c>
      <c r="U16" s="42">
        <v>286814473000</v>
      </c>
      <c r="V16" s="42">
        <f t="shared" si="4"/>
        <v>1432003048097</v>
      </c>
      <c r="W16" s="42">
        <f t="shared" si="5"/>
        <v>719616522537</v>
      </c>
      <c r="X16" s="42">
        <v>334405399087</v>
      </c>
      <c r="Y16" s="42">
        <v>0</v>
      </c>
      <c r="Z16" s="42">
        <v>0</v>
      </c>
      <c r="AA16" s="42">
        <v>20552213450</v>
      </c>
      <c r="AB16" s="42">
        <v>390000000</v>
      </c>
      <c r="AC16" s="42">
        <v>0</v>
      </c>
      <c r="AD16" s="42">
        <v>351768910000</v>
      </c>
      <c r="AE16" s="42">
        <v>12500000000</v>
      </c>
      <c r="AF16" s="42">
        <f t="shared" si="6"/>
        <v>712386525560</v>
      </c>
      <c r="AG16" s="42">
        <v>75846714400</v>
      </c>
      <c r="AH16" s="42">
        <v>271972297636</v>
      </c>
      <c r="AI16" s="42">
        <v>364567513524</v>
      </c>
      <c r="AJ16" s="42">
        <f t="shared" si="7"/>
        <v>54417315596</v>
      </c>
      <c r="AK16" s="42">
        <v>54417315596</v>
      </c>
      <c r="AL16" s="42">
        <v>0</v>
      </c>
      <c r="AM16" s="42">
        <v>0</v>
      </c>
      <c r="AN16" s="42">
        <v>0</v>
      </c>
      <c r="AO16" s="42">
        <v>0</v>
      </c>
      <c r="AP16" s="42">
        <v>0</v>
      </c>
      <c r="AQ16" s="42">
        <f t="shared" si="8"/>
        <v>1000000000</v>
      </c>
      <c r="AR16" s="42">
        <v>0</v>
      </c>
      <c r="AS16" s="42">
        <v>1000000000</v>
      </c>
      <c r="AT16" s="42">
        <v>0</v>
      </c>
      <c r="AU16" s="42">
        <v>0</v>
      </c>
      <c r="AV16" s="43">
        <f t="shared" si="9"/>
        <v>-53417315596</v>
      </c>
      <c r="AW16" s="43">
        <f t="shared" si="10"/>
        <v>53417315596</v>
      </c>
      <c r="AX16" s="44">
        <f t="shared" si="11"/>
        <v>0</v>
      </c>
    </row>
    <row r="17" spans="1:50" s="45" customFormat="1" ht="15" customHeight="1" x14ac:dyDescent="0.25">
      <c r="A17" s="37">
        <f t="shared" si="12"/>
        <v>10</v>
      </c>
      <c r="B17" s="37">
        <f t="shared" si="12"/>
        <v>10</v>
      </c>
      <c r="C17" s="38" t="s">
        <v>104</v>
      </c>
      <c r="D17" s="39" t="s">
        <v>105</v>
      </c>
      <c r="E17" s="40">
        <v>42734</v>
      </c>
      <c r="F17" s="41">
        <f t="shared" si="0"/>
        <v>1943550881831.47</v>
      </c>
      <c r="G17" s="42">
        <f t="shared" si="1"/>
        <v>113564667525</v>
      </c>
      <c r="H17" s="42">
        <v>7039500000</v>
      </c>
      <c r="I17" s="42">
        <v>13968360000</v>
      </c>
      <c r="J17" s="42">
        <v>2200000000</v>
      </c>
      <c r="K17" s="42">
        <v>90356807525</v>
      </c>
      <c r="L17" s="42">
        <f t="shared" si="2"/>
        <v>1108054628857</v>
      </c>
      <c r="M17" s="42">
        <v>51793660000</v>
      </c>
      <c r="N17" s="42">
        <v>872480849857</v>
      </c>
      <c r="O17" s="42">
        <v>183780119000</v>
      </c>
      <c r="P17" s="42">
        <f t="shared" si="3"/>
        <v>721931585449.46997</v>
      </c>
      <c r="Q17" s="42">
        <v>5000000</v>
      </c>
      <c r="R17" s="42">
        <v>0</v>
      </c>
      <c r="S17" s="42">
        <v>59373159699.470001</v>
      </c>
      <c r="T17" s="42">
        <v>360487604750</v>
      </c>
      <c r="U17" s="42">
        <v>302065821000</v>
      </c>
      <c r="V17" s="42">
        <f t="shared" si="4"/>
        <v>1887330057390.8501</v>
      </c>
      <c r="W17" s="42">
        <f t="shared" si="5"/>
        <v>1092289986548.85</v>
      </c>
      <c r="X17" s="42">
        <v>675906147548.84998</v>
      </c>
      <c r="Y17" s="42">
        <v>10000000</v>
      </c>
      <c r="Z17" s="42">
        <v>0</v>
      </c>
      <c r="AA17" s="42">
        <v>23431576000</v>
      </c>
      <c r="AB17" s="42">
        <v>2627000000</v>
      </c>
      <c r="AC17" s="42">
        <v>785850000</v>
      </c>
      <c r="AD17" s="42">
        <v>388679413000</v>
      </c>
      <c r="AE17" s="42">
        <v>850000000</v>
      </c>
      <c r="AF17" s="42">
        <f t="shared" si="6"/>
        <v>795040070842</v>
      </c>
      <c r="AG17" s="42">
        <v>90484904000</v>
      </c>
      <c r="AH17" s="42">
        <v>315087568821</v>
      </c>
      <c r="AI17" s="42">
        <v>389467598021</v>
      </c>
      <c r="AJ17" s="42">
        <f t="shared" si="7"/>
        <v>3500000000</v>
      </c>
      <c r="AK17" s="42">
        <v>2400000000</v>
      </c>
      <c r="AL17" s="42">
        <v>0</v>
      </c>
      <c r="AM17" s="42">
        <v>0</v>
      </c>
      <c r="AN17" s="42">
        <v>0</v>
      </c>
      <c r="AO17" s="42">
        <v>0</v>
      </c>
      <c r="AP17" s="42">
        <v>1100000000</v>
      </c>
      <c r="AQ17" s="42">
        <f t="shared" si="8"/>
        <v>59720824440.620003</v>
      </c>
      <c r="AR17" s="42">
        <v>0</v>
      </c>
      <c r="AS17" s="42">
        <v>0</v>
      </c>
      <c r="AT17" s="42">
        <v>59720824440.620003</v>
      </c>
      <c r="AU17" s="42">
        <v>0</v>
      </c>
      <c r="AV17" s="43">
        <f t="shared" si="9"/>
        <v>56220824440.619873</v>
      </c>
      <c r="AW17" s="43">
        <f t="shared" si="10"/>
        <v>-56220824440.620003</v>
      </c>
      <c r="AX17" s="44">
        <f t="shared" si="11"/>
        <v>-1.2969970703125E-4</v>
      </c>
    </row>
    <row r="18" spans="1:50" s="45" customFormat="1" ht="15" customHeight="1" x14ac:dyDescent="0.25">
      <c r="A18" s="37">
        <f t="shared" si="12"/>
        <v>11</v>
      </c>
      <c r="B18" s="37">
        <f t="shared" si="12"/>
        <v>11</v>
      </c>
      <c r="C18" s="38" t="s">
        <v>106</v>
      </c>
      <c r="D18" s="39" t="s">
        <v>107</v>
      </c>
      <c r="E18" s="40">
        <v>42789</v>
      </c>
      <c r="F18" s="41">
        <f t="shared" si="0"/>
        <v>2701388665095.8301</v>
      </c>
      <c r="G18" s="42">
        <f t="shared" si="1"/>
        <v>247111499871</v>
      </c>
      <c r="H18" s="42">
        <f>VLOOKUP(C18,[1]Sheet2!$A$1:$AS$610,6,FALSE)</f>
        <v>23386309000</v>
      </c>
      <c r="I18" s="42">
        <f>VLOOKUP(C18,[1]Sheet2!$A$1:$AS$610,7,FALSE)</f>
        <v>3610850000</v>
      </c>
      <c r="J18" s="42">
        <f>VLOOKUP(C18,[1]Sheet2!$A$1:$AS$610,8,FALSE)</f>
        <v>20015000000</v>
      </c>
      <c r="K18" s="42">
        <f>VLOOKUP(C18,[1]Sheet2!$A$1:$AS$610,9,FALSE)</f>
        <v>200099340871</v>
      </c>
      <c r="L18" s="42">
        <f t="shared" si="2"/>
        <v>1373040747186.8301</v>
      </c>
      <c r="M18" s="42">
        <f>VLOOKUP(C18,[1]Sheet2!$A$1:$AS$610,11,FALSE)</f>
        <v>390491545573.83002</v>
      </c>
      <c r="N18" s="42">
        <f>VLOOKUP(C18,[1]Sheet2!$A$1:$AS$610,12,FALSE)</f>
        <v>844790242000</v>
      </c>
      <c r="O18" s="42">
        <f>VLOOKUP(C18,[1]Sheet2!$A$1:$AS$610,13,FALSE)</f>
        <v>137758959613</v>
      </c>
      <c r="P18" s="42">
        <f t="shared" si="3"/>
        <v>1081236418038</v>
      </c>
      <c r="Q18" s="42">
        <f>VLOOKUP(C18,[1]Sheet2!$A$1:$AS$610,15,FALSE)</f>
        <v>0</v>
      </c>
      <c r="R18" s="42">
        <f>VLOOKUP(C18,[1]Sheet2!$A$1:$AS$610,16,FALSE)</f>
        <v>0</v>
      </c>
      <c r="S18" s="42">
        <f>VLOOKUP(C18,[1]Sheet2!$A$1:$AS$610,17,FALSE)</f>
        <v>57264189715</v>
      </c>
      <c r="T18" s="42">
        <f>VLOOKUP(C18,[1]Sheet2!$A$1:$AS$610,18,FALSE)</f>
        <v>388657787323</v>
      </c>
      <c r="U18" s="42">
        <f>VLOOKUP(C18,[1]Sheet2!$A$1:$AS$610,19,FALSE)</f>
        <v>635314441000</v>
      </c>
      <c r="V18" s="42">
        <f t="shared" si="4"/>
        <v>2714589771908.8301</v>
      </c>
      <c r="W18" s="42">
        <f t="shared" si="5"/>
        <v>1736483186802</v>
      </c>
      <c r="X18" s="42">
        <f>VLOOKUP(C18,[1]Sheet2!$A$1:$AS$610,22,FALSE)</f>
        <v>914753971336</v>
      </c>
      <c r="Y18" s="42">
        <f>VLOOKUP(C18,[1]Sheet2!$A$1:$AS$610,23,FALSE)</f>
        <v>0</v>
      </c>
      <c r="Z18" s="42">
        <f>VLOOKUP(C18,[1]Sheet2!$A$1:$AS$610,24,FALSE)</f>
        <v>3500000000</v>
      </c>
      <c r="AA18" s="42">
        <f>VLOOKUP(C18,[1]Sheet2!$A$1:$AS$610,25,FALSE)</f>
        <v>32103358000</v>
      </c>
      <c r="AB18" s="42">
        <f>VLOOKUP(C18,[1]Sheet2!$A$1:$AS$610,26,FALSE)</f>
        <v>24728385046</v>
      </c>
      <c r="AC18" s="42">
        <f>VLOOKUP(C18,[1]Sheet2!$A$1:$AS$610,27,FALSE)</f>
        <v>2643434255</v>
      </c>
      <c r="AD18" s="42">
        <f>VLOOKUP(C18,[1]Sheet2!$A$1:$AS$610,28,FALSE)</f>
        <v>754552938165</v>
      </c>
      <c r="AE18" s="42">
        <f>VLOOKUP(C18,[1]Sheet2!$A$1:$AS$610,29,FALSE)</f>
        <v>4201100000</v>
      </c>
      <c r="AF18" s="42">
        <f t="shared" si="6"/>
        <v>978106585106.83008</v>
      </c>
      <c r="AG18" s="42">
        <f>VLOOKUP(C18,[1]Sheet2!$A$1:$AS$610,31,FALSE)</f>
        <v>74199123200</v>
      </c>
      <c r="AH18" s="42">
        <f>VLOOKUP(C18,[1]Sheet2!$A$1:$AS$610,32,FALSE)</f>
        <v>467445182967</v>
      </c>
      <c r="AI18" s="42">
        <f>VLOOKUP(C18,[1]Sheet2!$A$1:$AS$610,33,FALSE)</f>
        <v>436462278939.83002</v>
      </c>
      <c r="AJ18" s="42">
        <f t="shared" si="7"/>
        <v>22328655046</v>
      </c>
      <c r="AK18" s="42">
        <f>VLOOKUP(C18,[1]Sheet2!$A$1:$AS$610,35,FALSE)</f>
        <v>22328655046</v>
      </c>
      <c r="AL18" s="42">
        <f>VLOOKUP(C18,[1]Sheet2!$A$1:$AS$610,36,FALSE)</f>
        <v>0</v>
      </c>
      <c r="AM18" s="42">
        <f>VLOOKUP(C18,[1]Sheet2!$A$1:$AS$610,37,FALSE)</f>
        <v>0</v>
      </c>
      <c r="AN18" s="42">
        <f>VLOOKUP(C18,[1]Sheet2!$A$1:$AS$610,38,FALSE)</f>
        <v>0</v>
      </c>
      <c r="AO18" s="42">
        <f>VLOOKUP(C18,[1]Sheet2!$A$1:$AS$610,39,FALSE)</f>
        <v>0</v>
      </c>
      <c r="AP18" s="42">
        <f>VLOOKUP(C18,[1]Sheet2!$A$1:$AS$610,40,FALSE)</f>
        <v>0</v>
      </c>
      <c r="AQ18" s="42">
        <f t="shared" si="8"/>
        <v>9127548233</v>
      </c>
      <c r="AR18" s="42">
        <f>VLOOKUP(C18,[1]Sheet2!$A$1:$AS$610,42,FALSE)</f>
        <v>0</v>
      </c>
      <c r="AS18" s="42">
        <f>VLOOKUP(C18,[1]Sheet2!$A$1:$AS$610,43,FALSE)</f>
        <v>0</v>
      </c>
      <c r="AT18" s="42">
        <f>VLOOKUP(C18,[1]Sheet2!$A$1:$AS$610,44,FALSE)</f>
        <v>9127548233</v>
      </c>
      <c r="AU18" s="42">
        <f>VLOOKUP(C18,[1]Sheet2!$A$1:$AS$610,45,FALSE)</f>
        <v>0</v>
      </c>
      <c r="AV18" s="43">
        <f t="shared" si="9"/>
        <v>-13201106813</v>
      </c>
      <c r="AW18" s="43">
        <f t="shared" si="10"/>
        <v>13201106813</v>
      </c>
      <c r="AX18" s="44">
        <f t="shared" si="11"/>
        <v>0</v>
      </c>
    </row>
    <row r="19" spans="1:50" s="45" customFormat="1" ht="15" customHeight="1" x14ac:dyDescent="0.25">
      <c r="A19" s="37">
        <f t="shared" si="12"/>
        <v>12</v>
      </c>
      <c r="B19" s="37">
        <f t="shared" si="12"/>
        <v>12</v>
      </c>
      <c r="C19" s="38" t="s">
        <v>108</v>
      </c>
      <c r="D19" s="39" t="s">
        <v>92</v>
      </c>
      <c r="E19" s="40">
        <v>42732</v>
      </c>
      <c r="F19" s="41">
        <f t="shared" si="0"/>
        <v>1061887239332</v>
      </c>
      <c r="G19" s="42">
        <f t="shared" si="1"/>
        <v>98074368300</v>
      </c>
      <c r="H19" s="42">
        <v>6315000000</v>
      </c>
      <c r="I19" s="42">
        <v>7127000000</v>
      </c>
      <c r="J19" s="42">
        <v>4500000000</v>
      </c>
      <c r="K19" s="42">
        <v>80132368300</v>
      </c>
      <c r="L19" s="42">
        <f t="shared" si="2"/>
        <v>546494356439</v>
      </c>
      <c r="M19" s="42">
        <v>18418939439</v>
      </c>
      <c r="N19" s="42">
        <v>456974428000</v>
      </c>
      <c r="O19" s="42">
        <v>71100989000</v>
      </c>
      <c r="P19" s="42">
        <f t="shared" si="3"/>
        <v>417318514593</v>
      </c>
      <c r="Q19" s="42">
        <v>0</v>
      </c>
      <c r="R19" s="42">
        <v>0</v>
      </c>
      <c r="S19" s="42">
        <v>19494385642</v>
      </c>
      <c r="T19" s="42">
        <v>223473140951</v>
      </c>
      <c r="U19" s="42">
        <v>174350988000</v>
      </c>
      <c r="V19" s="42">
        <f t="shared" si="4"/>
        <v>1081047135880</v>
      </c>
      <c r="W19" s="42">
        <f t="shared" si="5"/>
        <v>561444249747</v>
      </c>
      <c r="X19" s="42">
        <v>299034576022</v>
      </c>
      <c r="Y19" s="42">
        <v>0</v>
      </c>
      <c r="Z19" s="42">
        <v>0</v>
      </c>
      <c r="AA19" s="42">
        <v>25300611500</v>
      </c>
      <c r="AB19" s="42">
        <v>9993000000</v>
      </c>
      <c r="AC19" s="42">
        <v>1344200000</v>
      </c>
      <c r="AD19" s="42">
        <v>223771862225</v>
      </c>
      <c r="AE19" s="42">
        <v>2000000000</v>
      </c>
      <c r="AF19" s="42">
        <f t="shared" si="6"/>
        <v>519602886133</v>
      </c>
      <c r="AG19" s="42">
        <v>76317969700</v>
      </c>
      <c r="AH19" s="42">
        <v>175496795557</v>
      </c>
      <c r="AI19" s="42">
        <v>267788120876</v>
      </c>
      <c r="AJ19" s="42">
        <f t="shared" si="7"/>
        <v>19159896548</v>
      </c>
      <c r="AK19" s="42">
        <v>19159896548</v>
      </c>
      <c r="AL19" s="42">
        <v>0</v>
      </c>
      <c r="AM19" s="42">
        <v>0</v>
      </c>
      <c r="AN19" s="42">
        <v>0</v>
      </c>
      <c r="AO19" s="42">
        <v>0</v>
      </c>
      <c r="AP19" s="42">
        <v>0</v>
      </c>
      <c r="AQ19" s="42">
        <f t="shared" si="8"/>
        <v>0</v>
      </c>
      <c r="AR19" s="42">
        <v>0</v>
      </c>
      <c r="AS19" s="42">
        <v>0</v>
      </c>
      <c r="AT19" s="42">
        <v>0</v>
      </c>
      <c r="AU19" s="42">
        <v>0</v>
      </c>
      <c r="AV19" s="43">
        <f t="shared" si="9"/>
        <v>-19159896548</v>
      </c>
      <c r="AW19" s="43">
        <f t="shared" si="10"/>
        <v>19159896548</v>
      </c>
      <c r="AX19" s="44">
        <f t="shared" si="11"/>
        <v>0</v>
      </c>
    </row>
    <row r="20" spans="1:50" s="45" customFormat="1" ht="15" customHeight="1" x14ac:dyDescent="0.25">
      <c r="A20" s="37">
        <f t="shared" si="12"/>
        <v>13</v>
      </c>
      <c r="B20" s="37">
        <f t="shared" si="12"/>
        <v>13</v>
      </c>
      <c r="C20" s="38" t="s">
        <v>109</v>
      </c>
      <c r="D20" s="39" t="s">
        <v>92</v>
      </c>
      <c r="E20" s="40">
        <v>42727</v>
      </c>
      <c r="F20" s="41">
        <f t="shared" si="0"/>
        <v>2051260256160</v>
      </c>
      <c r="G20" s="42">
        <f t="shared" si="1"/>
        <v>191416743709</v>
      </c>
      <c r="H20" s="42">
        <v>16041768799</v>
      </c>
      <c r="I20" s="42">
        <v>13763141000</v>
      </c>
      <c r="J20" s="42">
        <v>4869061663</v>
      </c>
      <c r="K20" s="42">
        <v>156742772247</v>
      </c>
      <c r="L20" s="42">
        <f t="shared" si="2"/>
        <v>1037343423889</v>
      </c>
      <c r="M20" s="42">
        <v>22454645889</v>
      </c>
      <c r="N20" s="42">
        <v>816856418000</v>
      </c>
      <c r="O20" s="42">
        <v>198032360000</v>
      </c>
      <c r="P20" s="42">
        <f t="shared" si="3"/>
        <v>822500088562</v>
      </c>
      <c r="Q20" s="42">
        <v>1787626000</v>
      </c>
      <c r="R20" s="42">
        <v>0</v>
      </c>
      <c r="S20" s="42">
        <v>37168963705</v>
      </c>
      <c r="T20" s="42">
        <v>329665584857</v>
      </c>
      <c r="U20" s="42">
        <v>453877914000</v>
      </c>
      <c r="V20" s="42">
        <f t="shared" si="4"/>
        <v>2051260256160</v>
      </c>
      <c r="W20" s="42">
        <f t="shared" si="5"/>
        <v>1292507799635</v>
      </c>
      <c r="X20" s="42">
        <v>714349741513.08008</v>
      </c>
      <c r="Y20" s="42">
        <v>0</v>
      </c>
      <c r="Z20" s="42">
        <v>0</v>
      </c>
      <c r="AA20" s="42">
        <v>30969411989</v>
      </c>
      <c r="AB20" s="42">
        <v>3600000000</v>
      </c>
      <c r="AC20" s="42">
        <v>2980490980</v>
      </c>
      <c r="AD20" s="42">
        <v>538608155152.91998</v>
      </c>
      <c r="AE20" s="42">
        <v>2000000000</v>
      </c>
      <c r="AF20" s="42">
        <f t="shared" si="6"/>
        <v>758752456525</v>
      </c>
      <c r="AG20" s="42">
        <v>96845526334</v>
      </c>
      <c r="AH20" s="42">
        <v>284773838810</v>
      </c>
      <c r="AI20" s="42">
        <v>377133091381</v>
      </c>
      <c r="AJ20" s="42">
        <f t="shared" si="7"/>
        <v>0</v>
      </c>
      <c r="AK20" s="42">
        <v>0</v>
      </c>
      <c r="AL20" s="42">
        <v>0</v>
      </c>
      <c r="AM20" s="42">
        <v>0</v>
      </c>
      <c r="AN20" s="42">
        <v>0</v>
      </c>
      <c r="AO20" s="42">
        <v>0</v>
      </c>
      <c r="AP20" s="42">
        <v>0</v>
      </c>
      <c r="AQ20" s="42">
        <f t="shared" si="8"/>
        <v>0</v>
      </c>
      <c r="AR20" s="42">
        <v>0</v>
      </c>
      <c r="AS20" s="42">
        <v>0</v>
      </c>
      <c r="AT20" s="42">
        <v>0</v>
      </c>
      <c r="AU20" s="42">
        <v>0</v>
      </c>
      <c r="AV20" s="43">
        <f t="shared" si="9"/>
        <v>0</v>
      </c>
      <c r="AW20" s="43">
        <f t="shared" si="10"/>
        <v>0</v>
      </c>
      <c r="AX20" s="44">
        <f t="shared" si="11"/>
        <v>0</v>
      </c>
    </row>
    <row r="21" spans="1:50" s="45" customFormat="1" ht="15" customHeight="1" x14ac:dyDescent="0.25">
      <c r="A21" s="37">
        <f t="shared" si="12"/>
        <v>14</v>
      </c>
      <c r="B21" s="37">
        <f t="shared" si="12"/>
        <v>14</v>
      </c>
      <c r="C21" s="38" t="s">
        <v>110</v>
      </c>
      <c r="D21" s="39" t="s">
        <v>111</v>
      </c>
      <c r="E21" s="40">
        <v>42727</v>
      </c>
      <c r="F21" s="41">
        <f t="shared" si="0"/>
        <v>975212695552.71008</v>
      </c>
      <c r="G21" s="42">
        <f t="shared" si="1"/>
        <v>46974515722.550003</v>
      </c>
      <c r="H21" s="42">
        <f>VLOOKUP(C21,[1]Sheet2!$A$1:$AS$610,6,FALSE)</f>
        <v>3730599812</v>
      </c>
      <c r="I21" s="42">
        <f>VLOOKUP(C21,[1]Sheet2!$A$1:$AS$610,7,FALSE)</f>
        <v>22415909486</v>
      </c>
      <c r="J21" s="42">
        <f>VLOOKUP(C21,[1]Sheet2!$A$1:$AS$610,8,FALSE)</f>
        <v>3685976796.5500002</v>
      </c>
      <c r="K21" s="42">
        <f>VLOOKUP(C21,[1]Sheet2!$A$1:$AS$610,9,FALSE)</f>
        <v>17142029628</v>
      </c>
      <c r="L21" s="42">
        <f t="shared" si="2"/>
        <v>569682688853</v>
      </c>
      <c r="M21" s="42">
        <f>VLOOKUP(C21,[1]Sheet2!$A$1:$AS$610,11,FALSE)</f>
        <v>19247954853</v>
      </c>
      <c r="N21" s="42">
        <f>VLOOKUP(C21,[1]Sheet2!$A$1:$AS$610,12,FALSE)</f>
        <v>467045263000</v>
      </c>
      <c r="O21" s="42">
        <f>VLOOKUP(C21,[1]Sheet2!$A$1:$AS$610,13,FALSE)</f>
        <v>83389471000</v>
      </c>
      <c r="P21" s="42">
        <f t="shared" si="3"/>
        <v>358555490977.16003</v>
      </c>
      <c r="Q21" s="42">
        <f>VLOOKUP(C21,[1]Sheet2!$A$1:$AS$610,15,FALSE)</f>
        <v>0</v>
      </c>
      <c r="R21" s="42">
        <f>VLOOKUP(C21,[1]Sheet2!$A$1:$AS$610,16,FALSE)</f>
        <v>0</v>
      </c>
      <c r="S21" s="42">
        <f>VLOOKUP(C21,[1]Sheet2!$A$1:$AS$610,17,FALSE)</f>
        <v>19947782950.16</v>
      </c>
      <c r="T21" s="42">
        <f>VLOOKUP(C21,[1]Sheet2!$A$1:$AS$610,18,FALSE)</f>
        <v>233204486027</v>
      </c>
      <c r="U21" s="42">
        <f>VLOOKUP(C21,[1]Sheet2!$A$1:$AS$610,19,FALSE)</f>
        <v>105403222000</v>
      </c>
      <c r="V21" s="42">
        <f t="shared" si="4"/>
        <v>974212695552.70996</v>
      </c>
      <c r="W21" s="42">
        <f t="shared" si="5"/>
        <v>427205731889.70996</v>
      </c>
      <c r="X21" s="42">
        <f>VLOOKUP(C21,[1]Sheet2!$A$1:$AS$610,22,FALSE)</f>
        <v>223412158281.70999</v>
      </c>
      <c r="Y21" s="42">
        <f>VLOOKUP(C21,[1]Sheet2!$A$1:$AS$610,23,FALSE)</f>
        <v>0</v>
      </c>
      <c r="Z21" s="42">
        <f>VLOOKUP(C21,[1]Sheet2!$A$1:$AS$610,24,FALSE)</f>
        <v>2524704000</v>
      </c>
      <c r="AA21" s="42">
        <f>VLOOKUP(C21,[1]Sheet2!$A$1:$AS$610,25,FALSE)</f>
        <v>30878325522</v>
      </c>
      <c r="AB21" s="42">
        <f>VLOOKUP(C21,[1]Sheet2!$A$1:$AS$610,26,FALSE)</f>
        <v>9864200000</v>
      </c>
      <c r="AC21" s="42">
        <f>VLOOKUP(C21,[1]Sheet2!$A$1:$AS$610,27,FALSE)</f>
        <v>895014000</v>
      </c>
      <c r="AD21" s="42">
        <f>VLOOKUP(C21,[1]Sheet2!$A$1:$AS$610,28,FALSE)</f>
        <v>154456675851</v>
      </c>
      <c r="AE21" s="42">
        <f>VLOOKUP(C21,[1]Sheet2!$A$1:$AS$610,29,FALSE)</f>
        <v>5174654235</v>
      </c>
      <c r="AF21" s="42">
        <f t="shared" si="6"/>
        <v>547006963663</v>
      </c>
      <c r="AG21" s="42">
        <f>VLOOKUP(C21,[1]Sheet2!$A$1:$AS$610,31,FALSE)</f>
        <v>57489040050</v>
      </c>
      <c r="AH21" s="42">
        <f>VLOOKUP(C21,[1]Sheet2!$A$1:$AS$610,32,FALSE)</f>
        <v>266540048107</v>
      </c>
      <c r="AI21" s="42">
        <f>VLOOKUP(C21,[1]Sheet2!$A$1:$AS$610,33,FALSE)</f>
        <v>222977875506</v>
      </c>
      <c r="AJ21" s="42">
        <f t="shared" si="7"/>
        <v>0</v>
      </c>
      <c r="AK21" s="42">
        <f>VLOOKUP(C21,[1]Sheet2!$A$1:$AS$610,35,FALSE)</f>
        <v>0</v>
      </c>
      <c r="AL21" s="42">
        <f>VLOOKUP(C21,[1]Sheet2!$A$1:$AS$610,36,FALSE)</f>
        <v>0</v>
      </c>
      <c r="AM21" s="42">
        <f>VLOOKUP(C21,[1]Sheet2!$A$1:$AS$610,37,FALSE)</f>
        <v>0</v>
      </c>
      <c r="AN21" s="42">
        <f>VLOOKUP(C21,[1]Sheet2!$A$1:$AS$610,38,FALSE)</f>
        <v>0</v>
      </c>
      <c r="AO21" s="42">
        <f>VLOOKUP(C21,[1]Sheet2!$A$1:$AS$610,39,FALSE)</f>
        <v>0</v>
      </c>
      <c r="AP21" s="42">
        <f>VLOOKUP(C21,[1]Sheet2!$A$1:$AS$610,40,FALSE)</f>
        <v>0</v>
      </c>
      <c r="AQ21" s="42">
        <f t="shared" si="8"/>
        <v>1000000000</v>
      </c>
      <c r="AR21" s="42">
        <f>VLOOKUP(C21,[1]Sheet2!$A$1:$AS$610,42,FALSE)</f>
        <v>0</v>
      </c>
      <c r="AS21" s="42">
        <f>VLOOKUP(C21,[1]Sheet2!$A$1:$AS$610,43,FALSE)</f>
        <v>1000000000</v>
      </c>
      <c r="AT21" s="42">
        <f>VLOOKUP(C21,[1]Sheet2!$A$1:$AS$610,44,FALSE)</f>
        <v>0</v>
      </c>
      <c r="AU21" s="42">
        <f>VLOOKUP(C21,[1]Sheet2!$A$1:$AS$610,45,FALSE)</f>
        <v>0</v>
      </c>
      <c r="AV21" s="43">
        <f t="shared" si="9"/>
        <v>1000000000.0001221</v>
      </c>
      <c r="AW21" s="43">
        <f t="shared" si="10"/>
        <v>-1000000000</v>
      </c>
      <c r="AX21" s="44">
        <f t="shared" si="11"/>
        <v>1.220703125E-4</v>
      </c>
    </row>
    <row r="22" spans="1:50" s="45" customFormat="1" ht="15" customHeight="1" x14ac:dyDescent="0.25">
      <c r="A22" s="37">
        <f t="shared" si="12"/>
        <v>15</v>
      </c>
      <c r="B22" s="37">
        <f t="shared" si="12"/>
        <v>15</v>
      </c>
      <c r="C22" s="38" t="s">
        <v>112</v>
      </c>
      <c r="D22" s="39" t="s">
        <v>90</v>
      </c>
      <c r="E22" s="40">
        <v>42731</v>
      </c>
      <c r="F22" s="41">
        <f t="shared" si="0"/>
        <v>1259931507243</v>
      </c>
      <c r="G22" s="42">
        <f t="shared" si="1"/>
        <v>100331980315</v>
      </c>
      <c r="H22" s="42">
        <v>21672500000</v>
      </c>
      <c r="I22" s="42">
        <v>5867996700</v>
      </c>
      <c r="J22" s="42">
        <v>5500000000</v>
      </c>
      <c r="K22" s="42">
        <v>67291483615</v>
      </c>
      <c r="L22" s="42">
        <f t="shared" si="2"/>
        <v>648370048000</v>
      </c>
      <c r="M22" s="42">
        <v>22415236000</v>
      </c>
      <c r="N22" s="42">
        <v>515602317000</v>
      </c>
      <c r="O22" s="42">
        <v>110352495000</v>
      </c>
      <c r="P22" s="42">
        <f t="shared" si="3"/>
        <v>511229478928</v>
      </c>
      <c r="Q22" s="42">
        <v>2100000000</v>
      </c>
      <c r="R22" s="42">
        <v>0</v>
      </c>
      <c r="S22" s="42">
        <v>87610000000</v>
      </c>
      <c r="T22" s="42">
        <v>238050722000</v>
      </c>
      <c r="U22" s="42">
        <v>183468756928</v>
      </c>
      <c r="V22" s="42">
        <f t="shared" si="4"/>
        <v>1342388146373</v>
      </c>
      <c r="W22" s="42">
        <f t="shared" si="5"/>
        <v>669623931872</v>
      </c>
      <c r="X22" s="42">
        <v>412911755367</v>
      </c>
      <c r="Y22" s="42">
        <v>0</v>
      </c>
      <c r="Z22" s="42">
        <v>0</v>
      </c>
      <c r="AA22" s="42">
        <v>13953683800</v>
      </c>
      <c r="AB22" s="42">
        <v>2829500000</v>
      </c>
      <c r="AC22" s="42">
        <v>2754049670</v>
      </c>
      <c r="AD22" s="42">
        <v>234174943035</v>
      </c>
      <c r="AE22" s="42">
        <v>3000000000</v>
      </c>
      <c r="AF22" s="42">
        <f t="shared" si="6"/>
        <v>672764214501</v>
      </c>
      <c r="AG22" s="42">
        <v>63302541050</v>
      </c>
      <c r="AH22" s="42">
        <v>220145898924</v>
      </c>
      <c r="AI22" s="42">
        <v>389315774527</v>
      </c>
      <c r="AJ22" s="42">
        <f t="shared" si="7"/>
        <v>83456639130</v>
      </c>
      <c r="AK22" s="42">
        <v>83456639130</v>
      </c>
      <c r="AL22" s="42">
        <v>0</v>
      </c>
      <c r="AM22" s="42">
        <v>0</v>
      </c>
      <c r="AN22" s="42">
        <v>0</v>
      </c>
      <c r="AO22" s="42">
        <v>0</v>
      </c>
      <c r="AP22" s="42">
        <v>0</v>
      </c>
      <c r="AQ22" s="42">
        <f t="shared" si="8"/>
        <v>1000000000</v>
      </c>
      <c r="AR22" s="42">
        <v>0</v>
      </c>
      <c r="AS22" s="42">
        <v>1000000000</v>
      </c>
      <c r="AT22" s="42">
        <v>0</v>
      </c>
      <c r="AU22" s="42">
        <v>0</v>
      </c>
      <c r="AV22" s="43">
        <f t="shared" si="9"/>
        <v>-82456639130</v>
      </c>
      <c r="AW22" s="43">
        <f t="shared" si="10"/>
        <v>82456639130</v>
      </c>
      <c r="AX22" s="44">
        <f t="shared" si="11"/>
        <v>0</v>
      </c>
    </row>
    <row r="23" spans="1:50" s="45" customFormat="1" ht="15" customHeight="1" x14ac:dyDescent="0.25">
      <c r="A23" s="37">
        <f t="shared" si="12"/>
        <v>16</v>
      </c>
      <c r="B23" s="37">
        <f t="shared" si="12"/>
        <v>16</v>
      </c>
      <c r="C23" s="38" t="s">
        <v>113</v>
      </c>
      <c r="D23" s="39" t="s">
        <v>103</v>
      </c>
      <c r="E23" s="40">
        <v>42786</v>
      </c>
      <c r="F23" s="41">
        <f t="shared" si="0"/>
        <v>960340791041</v>
      </c>
      <c r="G23" s="42">
        <f t="shared" si="1"/>
        <v>49328412381</v>
      </c>
      <c r="H23" s="42">
        <v>5320000000</v>
      </c>
      <c r="I23" s="42">
        <v>24927761926</v>
      </c>
      <c r="J23" s="42">
        <v>1800000000</v>
      </c>
      <c r="K23" s="42">
        <v>17280650455</v>
      </c>
      <c r="L23" s="42">
        <f t="shared" si="2"/>
        <v>565960007000</v>
      </c>
      <c r="M23" s="42">
        <v>0</v>
      </c>
      <c r="N23" s="42">
        <v>441911909000</v>
      </c>
      <c r="O23" s="42">
        <v>124048098000</v>
      </c>
      <c r="P23" s="42">
        <f t="shared" si="3"/>
        <v>345052371660</v>
      </c>
      <c r="Q23" s="42">
        <v>1460231691</v>
      </c>
      <c r="R23" s="42">
        <v>0</v>
      </c>
      <c r="S23" s="42">
        <v>18708094051</v>
      </c>
      <c r="T23" s="42">
        <v>226620328000</v>
      </c>
      <c r="U23" s="42">
        <v>98263717918</v>
      </c>
      <c r="V23" s="42">
        <f t="shared" si="4"/>
        <v>979921257017</v>
      </c>
      <c r="W23" s="42">
        <f t="shared" si="5"/>
        <v>509168580491</v>
      </c>
      <c r="X23" s="42">
        <v>284406959741</v>
      </c>
      <c r="Y23" s="42">
        <v>0</v>
      </c>
      <c r="Z23" s="42">
        <v>0</v>
      </c>
      <c r="AA23" s="42">
        <v>8324700000</v>
      </c>
      <c r="AB23" s="42">
        <v>5945000000</v>
      </c>
      <c r="AC23" s="42">
        <v>0</v>
      </c>
      <c r="AD23" s="42">
        <v>204891920750</v>
      </c>
      <c r="AE23" s="42">
        <v>5600000000</v>
      </c>
      <c r="AF23" s="42">
        <f t="shared" si="6"/>
        <v>470752676526</v>
      </c>
      <c r="AG23" s="42">
        <v>21938292700</v>
      </c>
      <c r="AH23" s="42">
        <v>260547669613</v>
      </c>
      <c r="AI23" s="42">
        <v>188266714213</v>
      </c>
      <c r="AJ23" s="42">
        <f t="shared" si="7"/>
        <v>23555461965</v>
      </c>
      <c r="AK23" s="42">
        <v>23555461965</v>
      </c>
      <c r="AL23" s="42">
        <v>0</v>
      </c>
      <c r="AM23" s="42">
        <v>0</v>
      </c>
      <c r="AN23" s="42">
        <v>0</v>
      </c>
      <c r="AO23" s="42">
        <v>0</v>
      </c>
      <c r="AP23" s="42">
        <v>0</v>
      </c>
      <c r="AQ23" s="42">
        <f t="shared" si="8"/>
        <v>3974995989</v>
      </c>
      <c r="AR23" s="42">
        <v>0</v>
      </c>
      <c r="AS23" s="42">
        <v>1000000000</v>
      </c>
      <c r="AT23" s="42">
        <v>2974995989</v>
      </c>
      <c r="AU23" s="42">
        <v>0</v>
      </c>
      <c r="AV23" s="43">
        <f t="shared" si="9"/>
        <v>-19580465976</v>
      </c>
      <c r="AW23" s="43">
        <f t="shared" si="10"/>
        <v>19580465976</v>
      </c>
      <c r="AX23" s="44">
        <f t="shared" si="11"/>
        <v>0</v>
      </c>
    </row>
    <row r="24" spans="1:50" s="45" customFormat="1" ht="15" customHeight="1" x14ac:dyDescent="0.25">
      <c r="A24" s="37">
        <f t="shared" si="12"/>
        <v>17</v>
      </c>
      <c r="B24" s="37">
        <f t="shared" si="12"/>
        <v>17</v>
      </c>
      <c r="C24" s="38" t="s">
        <v>114</v>
      </c>
      <c r="D24" s="39" t="s">
        <v>103</v>
      </c>
      <c r="E24" s="40">
        <v>42754</v>
      </c>
      <c r="F24" s="41">
        <f t="shared" si="0"/>
        <v>2141365388017</v>
      </c>
      <c r="G24" s="42">
        <f t="shared" si="1"/>
        <v>307687536671</v>
      </c>
      <c r="H24" s="42">
        <v>14833722381</v>
      </c>
      <c r="I24" s="42">
        <v>42166782444</v>
      </c>
      <c r="J24" s="42">
        <v>2583118716</v>
      </c>
      <c r="K24" s="42">
        <v>248103913130</v>
      </c>
      <c r="L24" s="42">
        <f t="shared" si="2"/>
        <v>968003272764</v>
      </c>
      <c r="M24" s="42">
        <v>21811090764</v>
      </c>
      <c r="N24" s="42">
        <v>809163289000</v>
      </c>
      <c r="O24" s="42">
        <v>137028893000</v>
      </c>
      <c r="P24" s="42">
        <f t="shared" si="3"/>
        <v>865674578582</v>
      </c>
      <c r="Q24" s="42">
        <v>1078505825</v>
      </c>
      <c r="R24" s="42">
        <v>0</v>
      </c>
      <c r="S24" s="42">
        <v>25444106439</v>
      </c>
      <c r="T24" s="42">
        <v>296758696318</v>
      </c>
      <c r="U24" s="42">
        <v>542393270000</v>
      </c>
      <c r="V24" s="42">
        <f t="shared" si="4"/>
        <v>2219372102909</v>
      </c>
      <c r="W24" s="42">
        <f t="shared" si="5"/>
        <v>1350771313378</v>
      </c>
      <c r="X24" s="42">
        <v>684167724274</v>
      </c>
      <c r="Y24" s="42">
        <v>0</v>
      </c>
      <c r="Z24" s="42">
        <v>100000000</v>
      </c>
      <c r="AA24" s="42">
        <v>18733600000</v>
      </c>
      <c r="AB24" s="42">
        <v>10331956000</v>
      </c>
      <c r="AC24" s="42">
        <v>2036825128</v>
      </c>
      <c r="AD24" s="42">
        <v>632401207976</v>
      </c>
      <c r="AE24" s="42">
        <v>3000000000</v>
      </c>
      <c r="AF24" s="42">
        <f t="shared" si="6"/>
        <v>868600789531</v>
      </c>
      <c r="AG24" s="42">
        <v>153781387170</v>
      </c>
      <c r="AH24" s="42">
        <v>368880396162</v>
      </c>
      <c r="AI24" s="42">
        <v>345939006199</v>
      </c>
      <c r="AJ24" s="42">
        <f t="shared" si="7"/>
        <v>78006714892</v>
      </c>
      <c r="AK24" s="42">
        <v>78006714892</v>
      </c>
      <c r="AL24" s="42">
        <v>0</v>
      </c>
      <c r="AM24" s="42">
        <v>0</v>
      </c>
      <c r="AN24" s="42">
        <v>0</v>
      </c>
      <c r="AO24" s="42">
        <v>0</v>
      </c>
      <c r="AP24" s="42">
        <v>0</v>
      </c>
      <c r="AQ24" s="42">
        <f t="shared" si="8"/>
        <v>0</v>
      </c>
      <c r="AR24" s="42">
        <v>0</v>
      </c>
      <c r="AS24" s="42">
        <v>0</v>
      </c>
      <c r="AT24" s="42">
        <v>0</v>
      </c>
      <c r="AU24" s="42">
        <v>0</v>
      </c>
      <c r="AV24" s="43">
        <f t="shared" si="9"/>
        <v>-78006714892</v>
      </c>
      <c r="AW24" s="43">
        <f t="shared" si="10"/>
        <v>78006714892</v>
      </c>
      <c r="AX24" s="44">
        <f t="shared" si="11"/>
        <v>0</v>
      </c>
    </row>
    <row r="25" spans="1:50" s="45" customFormat="1" ht="15" customHeight="1" x14ac:dyDescent="0.25">
      <c r="A25" s="37">
        <f t="shared" si="12"/>
        <v>18</v>
      </c>
      <c r="B25" s="37">
        <f t="shared" si="12"/>
        <v>18</v>
      </c>
      <c r="C25" s="38" t="s">
        <v>115</v>
      </c>
      <c r="D25" s="39" t="s">
        <v>101</v>
      </c>
      <c r="E25" s="40">
        <v>42731</v>
      </c>
      <c r="F25" s="41">
        <f t="shared" si="0"/>
        <v>989799313869.81006</v>
      </c>
      <c r="G25" s="42">
        <f t="shared" si="1"/>
        <v>44260454384</v>
      </c>
      <c r="H25" s="42">
        <v>2750000000</v>
      </c>
      <c r="I25" s="42">
        <v>1750000000</v>
      </c>
      <c r="J25" s="42">
        <v>4128118924</v>
      </c>
      <c r="K25" s="42">
        <v>35632335460</v>
      </c>
      <c r="L25" s="42">
        <f t="shared" si="2"/>
        <v>622499039768</v>
      </c>
      <c r="M25" s="42">
        <v>13916373000</v>
      </c>
      <c r="N25" s="42">
        <v>463808679768</v>
      </c>
      <c r="O25" s="42">
        <v>144773987000</v>
      </c>
      <c r="P25" s="42">
        <f t="shared" si="3"/>
        <v>323039819717.81</v>
      </c>
      <c r="Q25" s="42">
        <v>0</v>
      </c>
      <c r="R25" s="42">
        <v>0</v>
      </c>
      <c r="S25" s="42">
        <v>15434062163.809999</v>
      </c>
      <c r="T25" s="42">
        <v>201376968554</v>
      </c>
      <c r="U25" s="42">
        <v>106228789000</v>
      </c>
      <c r="V25" s="42">
        <f t="shared" si="4"/>
        <v>1011875012637.8101</v>
      </c>
      <c r="W25" s="42">
        <f t="shared" si="5"/>
        <v>449906703360.81006</v>
      </c>
      <c r="X25" s="42">
        <v>278705623183.81006</v>
      </c>
      <c r="Y25" s="42">
        <v>0</v>
      </c>
      <c r="Z25" s="42">
        <v>0</v>
      </c>
      <c r="AA25" s="42">
        <v>4084800000</v>
      </c>
      <c r="AB25" s="42">
        <v>5826128020</v>
      </c>
      <c r="AC25" s="42">
        <v>450000000</v>
      </c>
      <c r="AD25" s="42">
        <v>158190152157</v>
      </c>
      <c r="AE25" s="42">
        <v>2650000000</v>
      </c>
      <c r="AF25" s="42">
        <f t="shared" si="6"/>
        <v>561968309277</v>
      </c>
      <c r="AG25" s="42">
        <v>76827628291</v>
      </c>
      <c r="AH25" s="42">
        <v>232727711652.71997</v>
      </c>
      <c r="AI25" s="42">
        <v>252412969333.28</v>
      </c>
      <c r="AJ25" s="42">
        <f t="shared" si="7"/>
        <v>23875698768</v>
      </c>
      <c r="AK25" s="42">
        <v>23875698768</v>
      </c>
      <c r="AL25" s="42">
        <v>0</v>
      </c>
      <c r="AM25" s="42">
        <v>0</v>
      </c>
      <c r="AN25" s="42">
        <v>0</v>
      </c>
      <c r="AO25" s="42">
        <v>0</v>
      </c>
      <c r="AP25" s="42">
        <v>0</v>
      </c>
      <c r="AQ25" s="42">
        <f t="shared" si="8"/>
        <v>1800000000</v>
      </c>
      <c r="AR25" s="42">
        <v>0</v>
      </c>
      <c r="AS25" s="42">
        <v>1800000000</v>
      </c>
      <c r="AT25" s="42">
        <v>0</v>
      </c>
      <c r="AU25" s="42">
        <v>0</v>
      </c>
      <c r="AV25" s="43">
        <f t="shared" si="9"/>
        <v>-22075698768</v>
      </c>
      <c r="AW25" s="43">
        <f t="shared" si="10"/>
        <v>22075698768</v>
      </c>
      <c r="AX25" s="44">
        <f t="shared" si="11"/>
        <v>0</v>
      </c>
    </row>
    <row r="26" spans="1:50" s="45" customFormat="1" ht="15" customHeight="1" x14ac:dyDescent="0.25">
      <c r="A26" s="37">
        <f t="shared" si="12"/>
        <v>19</v>
      </c>
      <c r="B26" s="37">
        <f t="shared" si="12"/>
        <v>19</v>
      </c>
      <c r="C26" s="38" t="s">
        <v>116</v>
      </c>
      <c r="D26" s="39" t="s">
        <v>103</v>
      </c>
      <c r="E26" s="40">
        <v>42751</v>
      </c>
      <c r="F26" s="41">
        <f t="shared" si="0"/>
        <v>987957855434</v>
      </c>
      <c r="G26" s="42">
        <f t="shared" si="1"/>
        <v>124092504605</v>
      </c>
      <c r="H26" s="42">
        <f>VLOOKUP(C26,[1]Sheet2!$A$1:$AS$610,6,FALSE)</f>
        <v>10535000000</v>
      </c>
      <c r="I26" s="42">
        <f>VLOOKUP(C26,[1]Sheet2!$A$1:$AS$610,7,FALSE)</f>
        <v>5943605550</v>
      </c>
      <c r="J26" s="42">
        <f>VLOOKUP(C26,[1]Sheet2!$A$1:$AS$610,8,FALSE)</f>
        <v>518845242</v>
      </c>
      <c r="K26" s="42">
        <f>VLOOKUP(C26,[1]Sheet2!$A$1:$AS$610,9,FALSE)</f>
        <v>107095053813</v>
      </c>
      <c r="L26" s="42">
        <f t="shared" si="2"/>
        <v>602091001000</v>
      </c>
      <c r="M26" s="42">
        <f>VLOOKUP(C26,[1]Sheet2!$A$1:$AS$610,11,FALSE)</f>
        <v>18503159000</v>
      </c>
      <c r="N26" s="42">
        <f>VLOOKUP(C26,[1]Sheet2!$A$1:$AS$610,12,FALSE)</f>
        <v>451951928000</v>
      </c>
      <c r="O26" s="42">
        <f>VLOOKUP(C26,[1]Sheet2!$A$1:$AS$610,13,FALSE)</f>
        <v>131635914000</v>
      </c>
      <c r="P26" s="42">
        <f t="shared" si="3"/>
        <v>261774349829</v>
      </c>
      <c r="Q26" s="42">
        <f>VLOOKUP(C26,[1]Sheet2!$A$1:$AS$610,15,FALSE)</f>
        <v>0</v>
      </c>
      <c r="R26" s="42">
        <f>VLOOKUP(C26,[1]Sheet2!$A$1:$AS$610,16,FALSE)</f>
        <v>0</v>
      </c>
      <c r="S26" s="42">
        <f>VLOOKUP(C26,[1]Sheet2!$A$1:$AS$610,17,FALSE)</f>
        <v>19932297264</v>
      </c>
      <c r="T26" s="42">
        <v>187670401565</v>
      </c>
      <c r="U26" s="42">
        <v>54171651000</v>
      </c>
      <c r="V26" s="42">
        <f t="shared" si="4"/>
        <v>1025196366757</v>
      </c>
      <c r="W26" s="42">
        <f t="shared" si="5"/>
        <v>442973791430</v>
      </c>
      <c r="X26" s="42">
        <f>VLOOKUP(C26,[1]Sheet2!$A$1:$AS$610,22,FALSE)</f>
        <v>321069664067</v>
      </c>
      <c r="Y26" s="42">
        <f>VLOOKUP(C26,[1]Sheet2!$A$1:$AS$610,23,FALSE)</f>
        <v>0</v>
      </c>
      <c r="Z26" s="42">
        <f>VLOOKUP(C26,[1]Sheet2!$A$1:$AS$610,24,FALSE)</f>
        <v>0</v>
      </c>
      <c r="AA26" s="42">
        <f>VLOOKUP(C26,[1]Sheet2!$A$1:$AS$610,25,FALSE)</f>
        <v>15275336500</v>
      </c>
      <c r="AB26" s="42">
        <f>VLOOKUP(C26,[1]Sheet2!$A$1:$AS$610,26,FALSE)</f>
        <v>2500000000</v>
      </c>
      <c r="AC26" s="42">
        <f>VLOOKUP(C26,[1]Sheet2!$A$1:$AS$610,27,FALSE)</f>
        <v>0</v>
      </c>
      <c r="AD26" s="42">
        <f>VLOOKUP(C26,[1]Sheet2!$A$1:$AS$610,28,FALSE)</f>
        <v>103628790863</v>
      </c>
      <c r="AE26" s="42">
        <f>VLOOKUP(C26,[1]Sheet2!$A$1:$AS$610,29,FALSE)</f>
        <v>500000000</v>
      </c>
      <c r="AF26" s="42">
        <f t="shared" si="6"/>
        <v>582222575327</v>
      </c>
      <c r="AG26" s="42">
        <f>VLOOKUP(C26,[1]Sheet2!$A$1:$AS$610,31,FALSE)</f>
        <v>74597149767</v>
      </c>
      <c r="AH26" s="42">
        <f>VLOOKUP(C26,[1]Sheet2!$A$1:$AS$610,32,FALSE)</f>
        <v>171606062962</v>
      </c>
      <c r="AI26" s="42">
        <f>VLOOKUP(C26,[1]Sheet2!$A$1:$AS$610,33,FALSE)</f>
        <v>336019362598</v>
      </c>
      <c r="AJ26" s="42">
        <f t="shared" si="7"/>
        <v>37238511323</v>
      </c>
      <c r="AK26" s="42">
        <f>VLOOKUP(C26,[1]Sheet2!$A$1:$AS$610,35,FALSE)</f>
        <v>37238511323</v>
      </c>
      <c r="AL26" s="42">
        <f>VLOOKUP(C26,[1]Sheet2!$A$1:$AS$610,36,FALSE)</f>
        <v>0</v>
      </c>
      <c r="AM26" s="42">
        <f>VLOOKUP(C26,[1]Sheet2!$A$1:$AS$610,37,FALSE)</f>
        <v>0</v>
      </c>
      <c r="AN26" s="42">
        <f>VLOOKUP(C26,[1]Sheet2!$A$1:$AS$610,38,FALSE)</f>
        <v>0</v>
      </c>
      <c r="AO26" s="42">
        <f>VLOOKUP(C26,[1]Sheet2!$A$1:$AS$610,39,FALSE)</f>
        <v>0</v>
      </c>
      <c r="AP26" s="42">
        <f>VLOOKUP(C26,[1]Sheet2!$A$1:$AS$610,40,FALSE)</f>
        <v>0</v>
      </c>
      <c r="AQ26" s="42">
        <f t="shared" si="8"/>
        <v>0</v>
      </c>
      <c r="AR26" s="42">
        <f>VLOOKUP(C26,[1]Sheet2!$A$1:$AS$610,42,FALSE)</f>
        <v>0</v>
      </c>
      <c r="AS26" s="42">
        <f>VLOOKUP(C26,[1]Sheet2!$A$1:$AS$610,43,FALSE)</f>
        <v>0</v>
      </c>
      <c r="AT26" s="42">
        <f>VLOOKUP(C26,[1]Sheet2!$A$1:$AS$610,44,FALSE)</f>
        <v>0</v>
      </c>
      <c r="AU26" s="42">
        <f>VLOOKUP(C26,[1]Sheet2!$A$1:$AS$610,45,FALSE)</f>
        <v>0</v>
      </c>
      <c r="AV26" s="43">
        <f t="shared" si="9"/>
        <v>-37238511323</v>
      </c>
      <c r="AW26" s="43">
        <f t="shared" si="10"/>
        <v>37238511323</v>
      </c>
      <c r="AX26" s="44">
        <f t="shared" si="11"/>
        <v>0</v>
      </c>
    </row>
    <row r="27" spans="1:50" s="45" customFormat="1" ht="15" customHeight="1" x14ac:dyDescent="0.25">
      <c r="A27" s="37">
        <f t="shared" ref="A27:B30" si="13">A26+1</f>
        <v>20</v>
      </c>
      <c r="B27" s="37">
        <f t="shared" si="13"/>
        <v>20</v>
      </c>
      <c r="C27" s="38" t="s">
        <v>117</v>
      </c>
      <c r="D27" s="39" t="s">
        <v>94</v>
      </c>
      <c r="E27" s="40">
        <v>42734</v>
      </c>
      <c r="F27" s="41">
        <f t="shared" si="0"/>
        <v>1247693437876</v>
      </c>
      <c r="G27" s="42">
        <f t="shared" si="1"/>
        <v>240438164073</v>
      </c>
      <c r="H27" s="42">
        <v>61095000000</v>
      </c>
      <c r="I27" s="42">
        <v>28084430000</v>
      </c>
      <c r="J27" s="42">
        <v>1100000000</v>
      </c>
      <c r="K27" s="42">
        <v>150158734073</v>
      </c>
      <c r="L27" s="42">
        <f t="shared" si="2"/>
        <v>708683649000</v>
      </c>
      <c r="M27" s="42">
        <v>35615752000</v>
      </c>
      <c r="N27" s="42">
        <v>602292108000</v>
      </c>
      <c r="O27" s="42">
        <v>70775789000</v>
      </c>
      <c r="P27" s="42">
        <f t="shared" si="3"/>
        <v>298571624803</v>
      </c>
      <c r="Q27" s="42">
        <v>0</v>
      </c>
      <c r="R27" s="42">
        <v>0</v>
      </c>
      <c r="S27" s="42">
        <v>28614102121</v>
      </c>
      <c r="T27" s="42">
        <v>183539079682</v>
      </c>
      <c r="U27" s="42">
        <v>86418443000</v>
      </c>
      <c r="V27" s="42">
        <f t="shared" si="4"/>
        <v>1248393437876</v>
      </c>
      <c r="W27" s="42">
        <f t="shared" si="5"/>
        <v>621774297721</v>
      </c>
      <c r="X27" s="42">
        <v>465274262621</v>
      </c>
      <c r="Y27" s="42">
        <v>3400000000</v>
      </c>
      <c r="Z27" s="42">
        <v>0</v>
      </c>
      <c r="AA27" s="42">
        <v>11042400000</v>
      </c>
      <c r="AB27" s="42">
        <v>2510000000</v>
      </c>
      <c r="AC27" s="42">
        <v>0</v>
      </c>
      <c r="AD27" s="42">
        <v>136547635100</v>
      </c>
      <c r="AE27" s="42">
        <v>3000000000</v>
      </c>
      <c r="AF27" s="42">
        <f t="shared" si="6"/>
        <v>626619140155</v>
      </c>
      <c r="AG27" s="42">
        <v>90714737826</v>
      </c>
      <c r="AH27" s="42">
        <v>297406127183</v>
      </c>
      <c r="AI27" s="42">
        <v>238498275146</v>
      </c>
      <c r="AJ27" s="42">
        <f t="shared" si="7"/>
        <v>15000000000</v>
      </c>
      <c r="AK27" s="42">
        <v>15000000000</v>
      </c>
      <c r="AL27" s="42">
        <v>0</v>
      </c>
      <c r="AM27" s="42">
        <v>0</v>
      </c>
      <c r="AN27" s="42">
        <v>0</v>
      </c>
      <c r="AO27" s="42">
        <v>0</v>
      </c>
      <c r="AP27" s="42">
        <v>0</v>
      </c>
      <c r="AQ27" s="42">
        <f t="shared" si="8"/>
        <v>14300000000</v>
      </c>
      <c r="AR27" s="42">
        <v>0</v>
      </c>
      <c r="AS27" s="42">
        <v>11500000000</v>
      </c>
      <c r="AT27" s="42">
        <v>2800000000</v>
      </c>
      <c r="AU27" s="42">
        <v>0</v>
      </c>
      <c r="AV27" s="43">
        <f t="shared" si="9"/>
        <v>-700000000</v>
      </c>
      <c r="AW27" s="43">
        <f t="shared" si="10"/>
        <v>700000000</v>
      </c>
      <c r="AX27" s="44">
        <f t="shared" si="11"/>
        <v>0</v>
      </c>
    </row>
    <row r="28" spans="1:50" s="45" customFormat="1" ht="15" customHeight="1" x14ac:dyDescent="0.25">
      <c r="A28" s="46">
        <f t="shared" si="13"/>
        <v>21</v>
      </c>
      <c r="B28" s="46">
        <f t="shared" si="13"/>
        <v>21</v>
      </c>
      <c r="C28" s="47" t="s">
        <v>118</v>
      </c>
      <c r="D28" s="39" t="s">
        <v>103</v>
      </c>
      <c r="E28" s="40">
        <v>42811</v>
      </c>
      <c r="F28" s="48">
        <f t="shared" si="0"/>
        <v>882067739714.16003</v>
      </c>
      <c r="G28" s="49">
        <f t="shared" si="1"/>
        <v>69702917843</v>
      </c>
      <c r="H28" s="49">
        <v>28862500000</v>
      </c>
      <c r="I28" s="49">
        <v>5103800000</v>
      </c>
      <c r="J28" s="49">
        <v>4040000000</v>
      </c>
      <c r="K28" s="49">
        <v>31696617843</v>
      </c>
      <c r="L28" s="42">
        <f t="shared" si="2"/>
        <v>627233404714</v>
      </c>
      <c r="M28" s="49">
        <v>65399007714</v>
      </c>
      <c r="N28" s="49">
        <v>467846597000</v>
      </c>
      <c r="O28" s="49">
        <v>93987800000</v>
      </c>
      <c r="P28" s="49">
        <f t="shared" si="3"/>
        <v>185131417157.16</v>
      </c>
      <c r="Q28" s="49">
        <v>1446000000</v>
      </c>
      <c r="R28" s="49">
        <v>0</v>
      </c>
      <c r="S28" s="49">
        <v>32575973478.160004</v>
      </c>
      <c r="T28" s="49">
        <v>95441476679</v>
      </c>
      <c r="U28" s="49">
        <v>55667967000</v>
      </c>
      <c r="V28" s="49">
        <f t="shared" si="4"/>
        <v>905824453232.16003</v>
      </c>
      <c r="W28" s="49">
        <f t="shared" si="5"/>
        <v>471615855172</v>
      </c>
      <c r="X28" s="49">
        <v>328663017462</v>
      </c>
      <c r="Y28" s="49">
        <v>0</v>
      </c>
      <c r="Z28" s="49">
        <v>0</v>
      </c>
      <c r="AA28" s="49">
        <v>6462400000</v>
      </c>
      <c r="AB28" s="49">
        <v>14743236978</v>
      </c>
      <c r="AC28" s="49">
        <v>3396630000</v>
      </c>
      <c r="AD28" s="49">
        <v>117350570732</v>
      </c>
      <c r="AE28" s="49">
        <v>1000000000</v>
      </c>
      <c r="AF28" s="49">
        <f t="shared" si="6"/>
        <v>434208598060.16003</v>
      </c>
      <c r="AG28" s="49">
        <v>61555899846</v>
      </c>
      <c r="AH28" s="49">
        <v>178995690354.16</v>
      </c>
      <c r="AI28" s="49">
        <v>193657007860</v>
      </c>
      <c r="AJ28" s="49">
        <f t="shared" si="7"/>
        <v>24756713518</v>
      </c>
      <c r="AK28" s="49">
        <v>24756713518</v>
      </c>
      <c r="AL28" s="49">
        <v>0</v>
      </c>
      <c r="AM28" s="49">
        <v>0</v>
      </c>
      <c r="AN28" s="49">
        <v>0</v>
      </c>
      <c r="AO28" s="49">
        <v>0</v>
      </c>
      <c r="AP28" s="49">
        <v>0</v>
      </c>
      <c r="AQ28" s="49">
        <f t="shared" si="8"/>
        <v>1000000000</v>
      </c>
      <c r="AR28" s="49">
        <v>0</v>
      </c>
      <c r="AS28" s="49">
        <v>1000000000</v>
      </c>
      <c r="AT28" s="49">
        <v>0</v>
      </c>
      <c r="AU28" s="49">
        <v>0</v>
      </c>
      <c r="AV28" s="50">
        <f t="shared" si="9"/>
        <v>-23756713518</v>
      </c>
      <c r="AW28" s="50">
        <f t="shared" si="10"/>
        <v>23756713518</v>
      </c>
      <c r="AX28" s="44">
        <f t="shared" si="11"/>
        <v>0</v>
      </c>
    </row>
    <row r="29" spans="1:50" s="45" customFormat="1" ht="15" customHeight="1" x14ac:dyDescent="0.25">
      <c r="A29" s="46">
        <f t="shared" si="13"/>
        <v>22</v>
      </c>
      <c r="B29" s="46">
        <f t="shared" si="13"/>
        <v>22</v>
      </c>
      <c r="C29" s="47" t="s">
        <v>119</v>
      </c>
      <c r="D29" s="39" t="s">
        <v>101</v>
      </c>
      <c r="E29" s="40">
        <v>42734</v>
      </c>
      <c r="F29" s="48">
        <f t="shared" si="0"/>
        <v>655130567729</v>
      </c>
      <c r="G29" s="49">
        <f t="shared" si="1"/>
        <v>48885657700</v>
      </c>
      <c r="H29" s="49">
        <f>VLOOKUP(C29,[1]Sheet2!$A$1:$AS$610,6,FALSE)</f>
        <v>3820213250</v>
      </c>
      <c r="I29" s="49">
        <f>VLOOKUP(C29,[1]Sheet2!$A$1:$AS$610,7,FALSE)</f>
        <v>11422106000</v>
      </c>
      <c r="J29" s="49">
        <f>VLOOKUP(C29,[1]Sheet2!$A$1:$AS$610,8,FALSE)</f>
        <v>1923152765</v>
      </c>
      <c r="K29" s="49">
        <f>VLOOKUP(C29,[1]Sheet2!$A$1:$AS$610,9,FALSE)</f>
        <v>31720185685</v>
      </c>
      <c r="L29" s="42">
        <f t="shared" si="2"/>
        <v>435642886000</v>
      </c>
      <c r="M29" s="49">
        <f>VLOOKUP(C29,[1]Sheet2!$A$1:$AS$610,11,FALSE)</f>
        <v>15911212000</v>
      </c>
      <c r="N29" s="49">
        <f>VLOOKUP(C29,[1]Sheet2!$A$1:$AS$610,12,FALSE)</f>
        <v>353813480000</v>
      </c>
      <c r="O29" s="49">
        <f>VLOOKUP(C29,[1]Sheet2!$A$1:$AS$610,13,FALSE)</f>
        <v>65918194000</v>
      </c>
      <c r="P29" s="49">
        <f t="shared" si="3"/>
        <v>170602024029</v>
      </c>
      <c r="Q29" s="49">
        <f>VLOOKUP(C29,[1]Sheet2!$A$1:$AS$610,15,FALSE)</f>
        <v>0</v>
      </c>
      <c r="R29" s="49">
        <f>VLOOKUP(C29,[1]Sheet2!$A$1:$AS$610,16,FALSE)</f>
        <v>0</v>
      </c>
      <c r="S29" s="49">
        <f>VLOOKUP(C29,[1]Sheet2!$A$1:$AS$610,17,FALSE)</f>
        <v>11132067619</v>
      </c>
      <c r="T29" s="49">
        <v>142181593410</v>
      </c>
      <c r="U29" s="49">
        <v>17288363000</v>
      </c>
      <c r="V29" s="49">
        <f t="shared" si="4"/>
        <v>670130567729</v>
      </c>
      <c r="W29" s="49">
        <f t="shared" si="5"/>
        <v>297533512771</v>
      </c>
      <c r="X29" s="49">
        <f>VLOOKUP(C29,[1]Sheet2!$A$1:$AS$610,22,FALSE)</f>
        <v>247135245671</v>
      </c>
      <c r="Y29" s="49">
        <f>VLOOKUP(C29,[1]Sheet2!$A$1:$AS$610,23,FALSE)</f>
        <v>0</v>
      </c>
      <c r="Z29" s="49">
        <f>VLOOKUP(C29,[1]Sheet2!$A$1:$AS$610,24,FALSE)</f>
        <v>3250000000</v>
      </c>
      <c r="AA29" s="49">
        <f>VLOOKUP(C29,[1]Sheet2!$A$1:$AS$610,25,FALSE)</f>
        <v>10538300000</v>
      </c>
      <c r="AB29" s="49">
        <f>VLOOKUP(C29,[1]Sheet2!$A$1:$AS$610,26,FALSE)</f>
        <v>4657870000</v>
      </c>
      <c r="AC29" s="49">
        <f>VLOOKUP(C29,[1]Sheet2!$A$1:$AS$610,27,FALSE)</f>
        <v>0</v>
      </c>
      <c r="AD29" s="49">
        <f>VLOOKUP(C29,[1]Sheet2!$A$1:$AS$610,28,FALSE)</f>
        <v>31352097100</v>
      </c>
      <c r="AE29" s="49">
        <f>VLOOKUP(C29,[1]Sheet2!$A$1:$AS$610,29,FALSE)</f>
        <v>600000000</v>
      </c>
      <c r="AF29" s="49">
        <f t="shared" si="6"/>
        <v>372597054958</v>
      </c>
      <c r="AG29" s="49">
        <f>VLOOKUP(C29,[1]Sheet2!$A$1:$AS$610,31,FALSE)</f>
        <v>56439710208</v>
      </c>
      <c r="AH29" s="49">
        <f>VLOOKUP(C29,[1]Sheet2!$A$1:$AS$610,32,FALSE)</f>
        <v>179092739785</v>
      </c>
      <c r="AI29" s="49">
        <f>VLOOKUP(C29,[1]Sheet2!$A$1:$AS$610,33,FALSE)</f>
        <v>137064604965</v>
      </c>
      <c r="AJ29" s="49">
        <f t="shared" si="7"/>
        <v>15000000000</v>
      </c>
      <c r="AK29" s="49">
        <f>VLOOKUP(C29,[1]Sheet2!$A$1:$AS$610,35,FALSE)</f>
        <v>15000000000</v>
      </c>
      <c r="AL29" s="49">
        <f>VLOOKUP(C29,[1]Sheet2!$A$1:$AS$610,36,FALSE)</f>
        <v>0</v>
      </c>
      <c r="AM29" s="49">
        <f>VLOOKUP(C29,[1]Sheet2!$A$1:$AS$610,37,FALSE)</f>
        <v>0</v>
      </c>
      <c r="AN29" s="49">
        <f>VLOOKUP(C29,[1]Sheet2!$A$1:$AS$610,38,FALSE)</f>
        <v>0</v>
      </c>
      <c r="AO29" s="49">
        <f>VLOOKUP(C29,[1]Sheet2!$A$1:$AS$610,39,FALSE)</f>
        <v>0</v>
      </c>
      <c r="AP29" s="49">
        <f>VLOOKUP(C29,[1]Sheet2!$A$1:$AS$610,40,FALSE)</f>
        <v>0</v>
      </c>
      <c r="AQ29" s="49">
        <f t="shared" si="8"/>
        <v>0</v>
      </c>
      <c r="AR29" s="49">
        <f>VLOOKUP(C29,[1]Sheet2!$A$1:$AS$610,42,FALSE)</f>
        <v>0</v>
      </c>
      <c r="AS29" s="49">
        <f>VLOOKUP(C29,[1]Sheet2!$A$1:$AS$610,43,FALSE)</f>
        <v>0</v>
      </c>
      <c r="AT29" s="49">
        <f>VLOOKUP(C29,[1]Sheet2!$A$1:$AS$610,44,FALSE)</f>
        <v>0</v>
      </c>
      <c r="AU29" s="49">
        <f>VLOOKUP(C29,[1]Sheet2!$A$1:$AS$610,45,FALSE)</f>
        <v>0</v>
      </c>
      <c r="AV29" s="50">
        <f t="shared" si="9"/>
        <v>-15000000000</v>
      </c>
      <c r="AW29" s="50">
        <f t="shared" si="10"/>
        <v>15000000000</v>
      </c>
      <c r="AX29" s="44">
        <f t="shared" si="11"/>
        <v>0</v>
      </c>
    </row>
    <row r="30" spans="1:50" s="45" customFormat="1" ht="15" customHeight="1" x14ac:dyDescent="0.25">
      <c r="A30" s="46">
        <f t="shared" si="13"/>
        <v>23</v>
      </c>
      <c r="B30" s="46">
        <f t="shared" si="13"/>
        <v>23</v>
      </c>
      <c r="C30" s="47" t="s">
        <v>120</v>
      </c>
      <c r="D30" s="39" t="s">
        <v>103</v>
      </c>
      <c r="E30" s="40">
        <v>42747</v>
      </c>
      <c r="F30" s="48">
        <f t="shared" si="0"/>
        <v>733607968314</v>
      </c>
      <c r="G30" s="49">
        <f t="shared" si="1"/>
        <v>55926797294</v>
      </c>
      <c r="H30" s="49">
        <v>6180000000</v>
      </c>
      <c r="I30" s="49">
        <v>4162600000</v>
      </c>
      <c r="J30" s="49">
        <v>620795004.48000002</v>
      </c>
      <c r="K30" s="49">
        <v>44963402289.519997</v>
      </c>
      <c r="L30" s="42">
        <f t="shared" si="2"/>
        <v>448525840647</v>
      </c>
      <c r="M30" s="49">
        <v>17083567647</v>
      </c>
      <c r="N30" s="49">
        <v>346649771000</v>
      </c>
      <c r="O30" s="49">
        <v>84792502000</v>
      </c>
      <c r="P30" s="49">
        <f t="shared" si="3"/>
        <v>229155330373</v>
      </c>
      <c r="Q30" s="49">
        <v>0</v>
      </c>
      <c r="R30" s="49">
        <v>0</v>
      </c>
      <c r="S30" s="49">
        <v>26489344668</v>
      </c>
      <c r="T30" s="49">
        <v>137941515705</v>
      </c>
      <c r="U30" s="49">
        <v>64724470000</v>
      </c>
      <c r="V30" s="49">
        <f t="shared" si="4"/>
        <v>738107968314</v>
      </c>
      <c r="W30" s="49">
        <f t="shared" si="5"/>
        <v>283345349298</v>
      </c>
      <c r="X30" s="49">
        <v>164739935797</v>
      </c>
      <c r="Y30" s="49">
        <v>0</v>
      </c>
      <c r="Z30" s="49">
        <v>0</v>
      </c>
      <c r="AA30" s="49">
        <v>10319800000</v>
      </c>
      <c r="AB30" s="49">
        <v>3000000000</v>
      </c>
      <c r="AC30" s="49">
        <v>1034260001</v>
      </c>
      <c r="AD30" s="49">
        <v>102751353500</v>
      </c>
      <c r="AE30" s="49">
        <v>1500000000</v>
      </c>
      <c r="AF30" s="49">
        <f t="shared" si="6"/>
        <v>454762619016</v>
      </c>
      <c r="AG30" s="49">
        <v>53280496425</v>
      </c>
      <c r="AH30" s="49">
        <v>173533374408</v>
      </c>
      <c r="AI30" s="49">
        <v>227948748183</v>
      </c>
      <c r="AJ30" s="49">
        <f t="shared" si="7"/>
        <v>4500000000</v>
      </c>
      <c r="AK30" s="49">
        <v>4500000000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f t="shared" si="8"/>
        <v>0</v>
      </c>
      <c r="AR30" s="49">
        <v>0</v>
      </c>
      <c r="AS30" s="49">
        <v>0</v>
      </c>
      <c r="AT30" s="49">
        <v>0</v>
      </c>
      <c r="AU30" s="49">
        <v>0</v>
      </c>
      <c r="AV30" s="50">
        <f t="shared" si="9"/>
        <v>-4500000000</v>
      </c>
      <c r="AW30" s="50">
        <f t="shared" si="10"/>
        <v>4500000000</v>
      </c>
      <c r="AX30" s="44">
        <f t="shared" si="11"/>
        <v>0</v>
      </c>
    </row>
    <row r="31" spans="1:50" s="45" customFormat="1" ht="15" customHeight="1" x14ac:dyDescent="0.25">
      <c r="A31" s="51" t="s">
        <v>121</v>
      </c>
      <c r="B31" s="51" t="s">
        <v>121</v>
      </c>
      <c r="C31" s="52" t="s">
        <v>122</v>
      </c>
      <c r="D31" s="53"/>
      <c r="E31" s="53"/>
      <c r="F31" s="54">
        <f>SUM(F8:F25)</f>
        <v>25591939365609.539</v>
      </c>
      <c r="G31" s="54">
        <f t="shared" ref="G31:AX31" si="14">SUM(G8:G25)</f>
        <v>2131015879153.55</v>
      </c>
      <c r="H31" s="54">
        <f t="shared" si="14"/>
        <v>218139320551</v>
      </c>
      <c r="I31" s="54">
        <f t="shared" si="14"/>
        <v>268977671171</v>
      </c>
      <c r="J31" s="54">
        <f t="shared" si="14"/>
        <v>86968409160.550003</v>
      </c>
      <c r="K31" s="54">
        <f t="shared" si="14"/>
        <v>1556930478271</v>
      </c>
      <c r="L31" s="54">
        <f t="shared" si="14"/>
        <v>13726039911695.83</v>
      </c>
      <c r="M31" s="54">
        <f t="shared" si="14"/>
        <v>794948396921.83008</v>
      </c>
      <c r="N31" s="54">
        <f t="shared" si="14"/>
        <v>10707499539625</v>
      </c>
      <c r="O31" s="54">
        <f t="shared" si="14"/>
        <v>2223591975149</v>
      </c>
      <c r="P31" s="54">
        <f t="shared" si="14"/>
        <v>9734883574760.1602</v>
      </c>
      <c r="Q31" s="54">
        <f t="shared" si="14"/>
        <v>9455231711</v>
      </c>
      <c r="R31" s="54">
        <f t="shared" si="14"/>
        <v>0</v>
      </c>
      <c r="S31" s="54">
        <f t="shared" si="14"/>
        <v>559474835779.93994</v>
      </c>
      <c r="T31" s="54">
        <f t="shared" si="14"/>
        <v>4672936820423.2197</v>
      </c>
      <c r="U31" s="54">
        <f t="shared" si="14"/>
        <v>4493016686846</v>
      </c>
      <c r="V31" s="54">
        <f t="shared" si="14"/>
        <v>26216406747122.637</v>
      </c>
      <c r="W31" s="54">
        <f t="shared" si="14"/>
        <v>14628536003304.092</v>
      </c>
      <c r="X31" s="54">
        <f t="shared" si="14"/>
        <v>8277632203209.1699</v>
      </c>
      <c r="Y31" s="54">
        <f t="shared" si="14"/>
        <v>35000000</v>
      </c>
      <c r="Z31" s="54">
        <f t="shared" si="14"/>
        <v>9344704000</v>
      </c>
      <c r="AA31" s="54">
        <f t="shared" si="14"/>
        <v>337767048281</v>
      </c>
      <c r="AB31" s="54">
        <f t="shared" si="14"/>
        <v>160620674834</v>
      </c>
      <c r="AC31" s="54">
        <f t="shared" si="14"/>
        <v>29549032702</v>
      </c>
      <c r="AD31" s="54">
        <f t="shared" si="14"/>
        <v>5712362547156.9199</v>
      </c>
      <c r="AE31" s="54">
        <f t="shared" si="14"/>
        <v>101224793121</v>
      </c>
      <c r="AF31" s="54">
        <f t="shared" si="14"/>
        <v>11587870743818.551</v>
      </c>
      <c r="AG31" s="54">
        <f t="shared" si="14"/>
        <v>1306641292555</v>
      </c>
      <c r="AH31" s="54">
        <f t="shared" si="14"/>
        <v>4779574255745.4395</v>
      </c>
      <c r="AI31" s="54">
        <f t="shared" si="14"/>
        <v>5501655195518.1104</v>
      </c>
      <c r="AJ31" s="54">
        <f t="shared" si="14"/>
        <v>722887550175.71997</v>
      </c>
      <c r="AK31" s="54">
        <f t="shared" si="14"/>
        <v>721777550175.71997</v>
      </c>
      <c r="AL31" s="54">
        <f t="shared" si="14"/>
        <v>0</v>
      </c>
      <c r="AM31" s="54">
        <f t="shared" si="14"/>
        <v>0</v>
      </c>
      <c r="AN31" s="54">
        <f t="shared" si="14"/>
        <v>0</v>
      </c>
      <c r="AO31" s="54">
        <f t="shared" si="14"/>
        <v>10000000</v>
      </c>
      <c r="AP31" s="54">
        <f t="shared" si="14"/>
        <v>1100000000</v>
      </c>
      <c r="AQ31" s="54">
        <f t="shared" si="14"/>
        <v>98420168662.619995</v>
      </c>
      <c r="AR31" s="54">
        <f t="shared" si="14"/>
        <v>0</v>
      </c>
      <c r="AS31" s="54">
        <f t="shared" si="14"/>
        <v>26235420000</v>
      </c>
      <c r="AT31" s="54">
        <f t="shared" si="14"/>
        <v>72184748662.619995</v>
      </c>
      <c r="AU31" s="54">
        <f t="shared" si="14"/>
        <v>0</v>
      </c>
      <c r="AV31" s="54">
        <f t="shared" si="14"/>
        <v>-624467381513.09998</v>
      </c>
      <c r="AW31" s="54">
        <f t="shared" si="14"/>
        <v>624467381513.1001</v>
      </c>
      <c r="AX31" s="55">
        <f t="shared" si="14"/>
        <v>-7.62939453125E-6</v>
      </c>
    </row>
    <row r="32" spans="1:50" s="45" customFormat="1" ht="15" customHeight="1" x14ac:dyDescent="0.25">
      <c r="A32" s="51" t="s">
        <v>123</v>
      </c>
      <c r="B32" s="51" t="s">
        <v>123</v>
      </c>
      <c r="C32" s="52" t="s">
        <v>124</v>
      </c>
      <c r="D32" s="53"/>
      <c r="E32" s="53"/>
      <c r="F32" s="54">
        <f>SUM(F26:F30)</f>
        <v>4506457569067.1602</v>
      </c>
      <c r="G32" s="54">
        <f t="shared" ref="G32:AX32" si="15">SUM(G26:G30)</f>
        <v>539046041515</v>
      </c>
      <c r="H32" s="54">
        <f t="shared" si="15"/>
        <v>110492713250</v>
      </c>
      <c r="I32" s="54">
        <f t="shared" si="15"/>
        <v>54716541550</v>
      </c>
      <c r="J32" s="54">
        <f t="shared" si="15"/>
        <v>8202793011.4799995</v>
      </c>
      <c r="K32" s="54">
        <f t="shared" si="15"/>
        <v>365633993703.52002</v>
      </c>
      <c r="L32" s="54">
        <f t="shared" si="15"/>
        <v>2822176781361</v>
      </c>
      <c r="M32" s="54">
        <f t="shared" si="15"/>
        <v>152512698361</v>
      </c>
      <c r="N32" s="54">
        <f t="shared" si="15"/>
        <v>2222553884000</v>
      </c>
      <c r="O32" s="54">
        <f t="shared" si="15"/>
        <v>447110199000</v>
      </c>
      <c r="P32" s="54">
        <f t="shared" si="15"/>
        <v>1145234746191.1602</v>
      </c>
      <c r="Q32" s="54">
        <f t="shared" si="15"/>
        <v>1446000000</v>
      </c>
      <c r="R32" s="54">
        <f t="shared" si="15"/>
        <v>0</v>
      </c>
      <c r="S32" s="54">
        <f t="shared" si="15"/>
        <v>118743785150.16</v>
      </c>
      <c r="T32" s="54">
        <f t="shared" si="15"/>
        <v>746774067041</v>
      </c>
      <c r="U32" s="54">
        <f t="shared" si="15"/>
        <v>278270894000</v>
      </c>
      <c r="V32" s="54">
        <f t="shared" si="15"/>
        <v>4587652793908.1602</v>
      </c>
      <c r="W32" s="54">
        <f t="shared" si="15"/>
        <v>2117242806392</v>
      </c>
      <c r="X32" s="54">
        <f t="shared" si="15"/>
        <v>1526882125618</v>
      </c>
      <c r="Y32" s="54">
        <f t="shared" si="15"/>
        <v>3400000000</v>
      </c>
      <c r="Z32" s="54">
        <f t="shared" si="15"/>
        <v>3250000000</v>
      </c>
      <c r="AA32" s="54">
        <f t="shared" si="15"/>
        <v>53638236500</v>
      </c>
      <c r="AB32" s="54">
        <f t="shared" si="15"/>
        <v>27411106978</v>
      </c>
      <c r="AC32" s="54">
        <f t="shared" si="15"/>
        <v>4430890001</v>
      </c>
      <c r="AD32" s="54">
        <f t="shared" si="15"/>
        <v>491630447295</v>
      </c>
      <c r="AE32" s="54">
        <f t="shared" si="15"/>
        <v>6600000000</v>
      </c>
      <c r="AF32" s="54">
        <f t="shared" si="15"/>
        <v>2470409987516.1602</v>
      </c>
      <c r="AG32" s="54">
        <f t="shared" si="15"/>
        <v>336587994072</v>
      </c>
      <c r="AH32" s="54">
        <f t="shared" si="15"/>
        <v>1000633994692.16</v>
      </c>
      <c r="AI32" s="54">
        <f t="shared" si="15"/>
        <v>1133187998752</v>
      </c>
      <c r="AJ32" s="54">
        <f t="shared" si="15"/>
        <v>96495224841</v>
      </c>
      <c r="AK32" s="54">
        <f t="shared" si="15"/>
        <v>96495224841</v>
      </c>
      <c r="AL32" s="54">
        <f t="shared" si="15"/>
        <v>0</v>
      </c>
      <c r="AM32" s="54">
        <f t="shared" si="15"/>
        <v>0</v>
      </c>
      <c r="AN32" s="54">
        <f t="shared" si="15"/>
        <v>0</v>
      </c>
      <c r="AO32" s="54">
        <f t="shared" si="15"/>
        <v>0</v>
      </c>
      <c r="AP32" s="54">
        <f t="shared" si="15"/>
        <v>0</v>
      </c>
      <c r="AQ32" s="54">
        <f t="shared" si="15"/>
        <v>15300000000</v>
      </c>
      <c r="AR32" s="54">
        <f t="shared" si="15"/>
        <v>0</v>
      </c>
      <c r="AS32" s="54">
        <f t="shared" si="15"/>
        <v>12500000000</v>
      </c>
      <c r="AT32" s="54">
        <f t="shared" si="15"/>
        <v>2800000000</v>
      </c>
      <c r="AU32" s="54">
        <f t="shared" si="15"/>
        <v>0</v>
      </c>
      <c r="AV32" s="54">
        <f t="shared" si="15"/>
        <v>-81195224841</v>
      </c>
      <c r="AW32" s="54">
        <f t="shared" si="15"/>
        <v>81195224841</v>
      </c>
      <c r="AX32" s="55">
        <f t="shared" si="15"/>
        <v>0</v>
      </c>
    </row>
    <row r="33" spans="1:51" s="45" customFormat="1" ht="15" customHeight="1" x14ac:dyDescent="0.25">
      <c r="A33" s="51" t="s">
        <v>125</v>
      </c>
      <c r="B33" s="51" t="s">
        <v>125</v>
      </c>
      <c r="C33" s="52" t="s">
        <v>126</v>
      </c>
      <c r="D33" s="53"/>
      <c r="E33" s="53"/>
      <c r="F33" s="54">
        <f t="shared" ref="F33:AX33" si="16">F31+F32</f>
        <v>30098396934676.699</v>
      </c>
      <c r="G33" s="54">
        <f t="shared" si="16"/>
        <v>2670061920668.5498</v>
      </c>
      <c r="H33" s="54">
        <f t="shared" si="16"/>
        <v>328632033801</v>
      </c>
      <c r="I33" s="54">
        <f t="shared" si="16"/>
        <v>323694212721</v>
      </c>
      <c r="J33" s="54">
        <f t="shared" si="16"/>
        <v>95171202172.029999</v>
      </c>
      <c r="K33" s="54">
        <f t="shared" si="16"/>
        <v>1922564471974.52</v>
      </c>
      <c r="L33" s="54">
        <f t="shared" si="16"/>
        <v>16548216693056.83</v>
      </c>
      <c r="M33" s="54">
        <f t="shared" si="16"/>
        <v>947461095282.83008</v>
      </c>
      <c r="N33" s="54">
        <f t="shared" si="16"/>
        <v>12930053423625</v>
      </c>
      <c r="O33" s="54">
        <f t="shared" si="16"/>
        <v>2670702174149</v>
      </c>
      <c r="P33" s="54">
        <f t="shared" si="16"/>
        <v>10880118320951.32</v>
      </c>
      <c r="Q33" s="54">
        <f t="shared" si="16"/>
        <v>10901231711</v>
      </c>
      <c r="R33" s="54">
        <f t="shared" si="16"/>
        <v>0</v>
      </c>
      <c r="S33" s="54">
        <f t="shared" si="16"/>
        <v>678218620930.09998</v>
      </c>
      <c r="T33" s="54">
        <f t="shared" si="16"/>
        <v>5419710887464.2197</v>
      </c>
      <c r="U33" s="54">
        <f t="shared" si="16"/>
        <v>4771287580846</v>
      </c>
      <c r="V33" s="54">
        <f t="shared" si="16"/>
        <v>30804059541030.797</v>
      </c>
      <c r="W33" s="54">
        <f t="shared" si="16"/>
        <v>16745778809696.092</v>
      </c>
      <c r="X33" s="54">
        <f t="shared" si="16"/>
        <v>9804514328827.1699</v>
      </c>
      <c r="Y33" s="54">
        <f t="shared" si="16"/>
        <v>3435000000</v>
      </c>
      <c r="Z33" s="54">
        <f t="shared" si="16"/>
        <v>12594704000</v>
      </c>
      <c r="AA33" s="54">
        <f t="shared" si="16"/>
        <v>391405284781</v>
      </c>
      <c r="AB33" s="54">
        <f t="shared" si="16"/>
        <v>188031781812</v>
      </c>
      <c r="AC33" s="54">
        <f t="shared" si="16"/>
        <v>33979922703</v>
      </c>
      <c r="AD33" s="54">
        <f t="shared" si="16"/>
        <v>6203992994451.9199</v>
      </c>
      <c r="AE33" s="54">
        <f t="shared" si="16"/>
        <v>107824793121</v>
      </c>
      <c r="AF33" s="54">
        <f t="shared" si="16"/>
        <v>14058280731334.711</v>
      </c>
      <c r="AG33" s="54">
        <f t="shared" si="16"/>
        <v>1643229286627</v>
      </c>
      <c r="AH33" s="54">
        <f t="shared" si="16"/>
        <v>5780208250437.5996</v>
      </c>
      <c r="AI33" s="54">
        <f t="shared" si="16"/>
        <v>6634843194270.1104</v>
      </c>
      <c r="AJ33" s="54">
        <f t="shared" si="16"/>
        <v>819382775016.71997</v>
      </c>
      <c r="AK33" s="54">
        <f t="shared" si="16"/>
        <v>818272775016.71997</v>
      </c>
      <c r="AL33" s="54">
        <f t="shared" si="16"/>
        <v>0</v>
      </c>
      <c r="AM33" s="54">
        <f t="shared" si="16"/>
        <v>0</v>
      </c>
      <c r="AN33" s="54">
        <f t="shared" si="16"/>
        <v>0</v>
      </c>
      <c r="AO33" s="54">
        <f t="shared" si="16"/>
        <v>10000000</v>
      </c>
      <c r="AP33" s="54">
        <f t="shared" si="16"/>
        <v>1100000000</v>
      </c>
      <c r="AQ33" s="54">
        <f t="shared" si="16"/>
        <v>113720168662.62</v>
      </c>
      <c r="AR33" s="54">
        <f t="shared" si="16"/>
        <v>0</v>
      </c>
      <c r="AS33" s="54">
        <f t="shared" si="16"/>
        <v>38735420000</v>
      </c>
      <c r="AT33" s="54">
        <f t="shared" si="16"/>
        <v>74984748662.619995</v>
      </c>
      <c r="AU33" s="54">
        <f t="shared" si="16"/>
        <v>0</v>
      </c>
      <c r="AV33" s="54">
        <f t="shared" si="16"/>
        <v>-705662606354.09998</v>
      </c>
      <c r="AW33" s="54">
        <f t="shared" si="16"/>
        <v>705662606354.1001</v>
      </c>
      <c r="AX33" s="55">
        <f t="shared" si="16"/>
        <v>-7.62939453125E-6</v>
      </c>
    </row>
    <row r="34" spans="1:51" s="45" customFormat="1" ht="15" customHeight="1" x14ac:dyDescent="0.25">
      <c r="A34" s="51" t="s">
        <v>127</v>
      </c>
      <c r="B34" s="51" t="s">
        <v>127</v>
      </c>
      <c r="C34" s="52" t="s">
        <v>128</v>
      </c>
      <c r="D34" s="53"/>
      <c r="E34" s="53"/>
      <c r="F34" s="54">
        <f t="shared" ref="F34:AX34" si="17">F33+F7</f>
        <v>44390336250539.703</v>
      </c>
      <c r="G34" s="54">
        <f t="shared" si="17"/>
        <v>4897117574423.5498</v>
      </c>
      <c r="H34" s="54">
        <f t="shared" si="17"/>
        <v>1628374698801</v>
      </c>
      <c r="I34" s="54">
        <f t="shared" si="17"/>
        <v>333762212721</v>
      </c>
      <c r="J34" s="54">
        <f t="shared" si="17"/>
        <v>323153272027.03003</v>
      </c>
      <c r="K34" s="54">
        <f t="shared" si="17"/>
        <v>2611827390874.52</v>
      </c>
      <c r="L34" s="54">
        <f t="shared" si="17"/>
        <v>19909909145656.828</v>
      </c>
      <c r="M34" s="54">
        <f t="shared" si="17"/>
        <v>1197661640882.8301</v>
      </c>
      <c r="N34" s="54">
        <f t="shared" si="17"/>
        <v>14860205627625</v>
      </c>
      <c r="O34" s="54">
        <f t="shared" si="17"/>
        <v>3852041877149</v>
      </c>
      <c r="P34" s="54">
        <f t="shared" si="17"/>
        <v>19583309530459.32</v>
      </c>
      <c r="Q34" s="54">
        <f t="shared" si="17"/>
        <v>30974092658</v>
      </c>
      <c r="R34" s="54">
        <f t="shared" si="17"/>
        <v>0</v>
      </c>
      <c r="S34" s="54">
        <f t="shared" si="17"/>
        <v>678218620930.09998</v>
      </c>
      <c r="T34" s="54">
        <f t="shared" si="17"/>
        <v>14102829236025.219</v>
      </c>
      <c r="U34" s="54">
        <f t="shared" si="17"/>
        <v>4771287580846</v>
      </c>
      <c r="V34" s="54">
        <f t="shared" si="17"/>
        <v>45537759522685.797</v>
      </c>
      <c r="W34" s="54">
        <f t="shared" si="17"/>
        <v>24018443587678.094</v>
      </c>
      <c r="X34" s="54">
        <f t="shared" si="17"/>
        <v>12182431779335.17</v>
      </c>
      <c r="Y34" s="54">
        <f t="shared" si="17"/>
        <v>3435000000</v>
      </c>
      <c r="Z34" s="54">
        <f t="shared" si="17"/>
        <v>12594704000</v>
      </c>
      <c r="AA34" s="54">
        <f t="shared" si="17"/>
        <v>1068593884781</v>
      </c>
      <c r="AB34" s="54">
        <f t="shared" si="17"/>
        <v>394282856812</v>
      </c>
      <c r="AC34" s="54">
        <f t="shared" si="17"/>
        <v>604607427025</v>
      </c>
      <c r="AD34" s="54">
        <f t="shared" si="17"/>
        <v>9614673142603.9199</v>
      </c>
      <c r="AE34" s="54">
        <f t="shared" si="17"/>
        <v>137824793121</v>
      </c>
      <c r="AF34" s="54">
        <f t="shared" si="17"/>
        <v>21519315935007.711</v>
      </c>
      <c r="AG34" s="54">
        <f t="shared" si="17"/>
        <v>2180241306995</v>
      </c>
      <c r="AH34" s="54">
        <f t="shared" si="17"/>
        <v>10175026322317.6</v>
      </c>
      <c r="AI34" s="54">
        <f t="shared" si="17"/>
        <v>9164048305695.1094</v>
      </c>
      <c r="AJ34" s="54">
        <f t="shared" si="17"/>
        <v>1261143440808.72</v>
      </c>
      <c r="AK34" s="54">
        <f t="shared" si="17"/>
        <v>1260033440808.72</v>
      </c>
      <c r="AL34" s="54">
        <f t="shared" si="17"/>
        <v>0</v>
      </c>
      <c r="AM34" s="54">
        <f t="shared" si="17"/>
        <v>0</v>
      </c>
      <c r="AN34" s="54">
        <f t="shared" si="17"/>
        <v>0</v>
      </c>
      <c r="AO34" s="54">
        <f t="shared" si="17"/>
        <v>10000000</v>
      </c>
      <c r="AP34" s="54">
        <f t="shared" si="17"/>
        <v>1100000000</v>
      </c>
      <c r="AQ34" s="54">
        <f t="shared" si="17"/>
        <v>113720168662.62</v>
      </c>
      <c r="AR34" s="54">
        <f t="shared" si="17"/>
        <v>0</v>
      </c>
      <c r="AS34" s="54">
        <f t="shared" si="17"/>
        <v>38735420000</v>
      </c>
      <c r="AT34" s="54">
        <f t="shared" si="17"/>
        <v>74984748662.619995</v>
      </c>
      <c r="AU34" s="54">
        <f t="shared" si="17"/>
        <v>0</v>
      </c>
      <c r="AV34" s="54">
        <f t="shared" si="17"/>
        <v>-1147423272146.1001</v>
      </c>
      <c r="AW34" s="54">
        <f t="shared" si="17"/>
        <v>1147423272146.1001</v>
      </c>
      <c r="AX34" s="55">
        <f t="shared" si="17"/>
        <v>-7.62939453125E-6</v>
      </c>
    </row>
    <row r="35" spans="1:51" ht="15" customHeight="1" x14ac:dyDescent="0.25">
      <c r="A35" s="29" t="s">
        <v>129</v>
      </c>
      <c r="B35" s="29" t="s">
        <v>129</v>
      </c>
      <c r="C35" s="30" t="s">
        <v>130</v>
      </c>
      <c r="D35" s="31" t="s">
        <v>103</v>
      </c>
      <c r="E35" s="32">
        <v>42766</v>
      </c>
      <c r="F35" s="56">
        <f t="shared" ref="F35" si="18">G35+L35+P35</f>
        <v>12170582105913</v>
      </c>
      <c r="G35" s="34">
        <f t="shared" ref="G35" si="19">H35+I35+J35+K35</f>
        <v>4925627725733</v>
      </c>
      <c r="H35" s="34">
        <f>VLOOKUP(C35,[1]Sheet2!$A$1:$AS$610,6,FALSE)</f>
        <v>4486811919686</v>
      </c>
      <c r="I35" s="34">
        <f>VLOOKUP(C35,[1]Sheet2!$A$1:$AS$610,7,FALSE)</f>
        <v>33959567600</v>
      </c>
      <c r="J35" s="34">
        <f>VLOOKUP(C35,[1]Sheet2!$A$1:$AS$610,8,FALSE)</f>
        <v>277500967496</v>
      </c>
      <c r="K35" s="34">
        <f>VLOOKUP(C35,[1]Sheet2!$A$1:$AS$610,9,FALSE)</f>
        <v>127355270951</v>
      </c>
      <c r="L35" s="34">
        <f t="shared" ref="L35" si="20">M35+N35+O35</f>
        <v>6627038777680</v>
      </c>
      <c r="M35" s="34">
        <f>VLOOKUP(C35,[1]Sheet2!$A$1:$AS$610,11,FALSE)</f>
        <v>567882964200</v>
      </c>
      <c r="N35" s="34">
        <f>VLOOKUP(C35,[1]Sheet2!$A$1:$AS$610,12,FALSE)</f>
        <v>2638744012480</v>
      </c>
      <c r="O35" s="34">
        <f>VLOOKUP(C35,[1]Sheet2!$A$1:$AS$610,13,FALSE)</f>
        <v>3420411801000</v>
      </c>
      <c r="P35" s="34">
        <f t="shared" ref="P35" si="21">Q35+R35+S35+T35+U35</f>
        <v>617915602500</v>
      </c>
      <c r="Q35" s="34">
        <f>VLOOKUP(C35,[1]Sheet2!$A$1:$AS$610,15,FALSE)</f>
        <v>9533902500</v>
      </c>
      <c r="R35" s="34">
        <f>VLOOKUP(C35,[1]Sheet2!$A$1:$AS$610,16,FALSE)</f>
        <v>0</v>
      </c>
      <c r="S35" s="34">
        <f>VLOOKUP(C35,[1]Sheet2!$A$1:$AS$610,17,FALSE)</f>
        <v>0</v>
      </c>
      <c r="T35" s="34">
        <f>VLOOKUP(C35,[1]Sheet2!$A$1:$AS$610,18,FALSE)</f>
        <v>608381700000</v>
      </c>
      <c r="U35" s="34">
        <f>VLOOKUP(C35,[1]Sheet2!$A$1:$AS$610,19,FALSE)</f>
        <v>0</v>
      </c>
      <c r="V35" s="34">
        <f t="shared" ref="V35" si="22">W35+AF35</f>
        <v>13034684291945</v>
      </c>
      <c r="W35" s="34">
        <f t="shared" ref="W35" si="23">X35+Y35+Z35+AA35+AB35+AC35+AD35+AE35</f>
        <v>8661188766255</v>
      </c>
      <c r="X35" s="34">
        <f>VLOOKUP(C35,[1]Sheet2!$A$1:$AS$610,22,FALSE)</f>
        <v>3037330274182</v>
      </c>
      <c r="Y35" s="34">
        <f>VLOOKUP(C35,[1]Sheet2!$A$1:$AS$610,23,FALSE)</f>
        <v>0</v>
      </c>
      <c r="Z35" s="34">
        <f>VLOOKUP(C35,[1]Sheet2!$A$1:$AS$610,24,FALSE)</f>
        <v>0</v>
      </c>
      <c r="AA35" s="34">
        <f>VLOOKUP(C35,[1]Sheet2!$A$1:$AS$610,25,FALSE)</f>
        <v>3620208919358</v>
      </c>
      <c r="AB35" s="34">
        <f>VLOOKUP(C35,[1]Sheet2!$A$1:$AS$610,26,FALSE)</f>
        <v>0</v>
      </c>
      <c r="AC35" s="34">
        <f>VLOOKUP(C35,[1]Sheet2!$A$1:$AS$610,27,FALSE)</f>
        <v>1982455818915</v>
      </c>
      <c r="AD35" s="34">
        <f>VLOOKUP(C35,[1]Sheet2!$A$1:$AS$610,28,FALSE)</f>
        <v>2443753800</v>
      </c>
      <c r="AE35" s="34">
        <f>VLOOKUP(C35,[1]Sheet2!$A$1:$AS$610,29,FALSE)</f>
        <v>18750000000</v>
      </c>
      <c r="AF35" s="34">
        <f t="shared" ref="AF35" si="24">AG35+AH35+AI35</f>
        <v>4373495525690</v>
      </c>
      <c r="AG35" s="34">
        <f>VLOOKUP(C35,[1]Sheet2!$A$1:$AS$610,31,FALSE)</f>
        <v>121913822523</v>
      </c>
      <c r="AH35" s="34">
        <f>VLOOKUP(C35,[1]Sheet2!$A$1:$AS$610,32,FALSE)</f>
        <v>2154412516769</v>
      </c>
      <c r="AI35" s="34">
        <f>VLOOKUP(C35,[1]Sheet2!$A$1:$AS$610,33,FALSE)</f>
        <v>2097169186398</v>
      </c>
      <c r="AJ35" s="34">
        <f t="shared" ref="AJ35" si="25">AK35+AL35+AM35+AN35+AO35+AP35</f>
        <v>942102186032</v>
      </c>
      <c r="AK35" s="34">
        <f>VLOOKUP(C35,[1]Sheet2!$A$1:$AS$610,35,FALSE)</f>
        <v>942102186032</v>
      </c>
      <c r="AL35" s="34">
        <f>VLOOKUP(C35,[1]Sheet2!$A$1:$AS$610,36,FALSE)</f>
        <v>0</v>
      </c>
      <c r="AM35" s="34">
        <f>VLOOKUP(C35,[1]Sheet2!$A$1:$AS$610,37,FALSE)</f>
        <v>0</v>
      </c>
      <c r="AN35" s="34">
        <f>VLOOKUP(C35,[1]Sheet2!$A$1:$AS$610,38,FALSE)</f>
        <v>0</v>
      </c>
      <c r="AO35" s="34">
        <f>VLOOKUP(C35,[1]Sheet2!$A$1:$AS$610,39,FALSE)</f>
        <v>0</v>
      </c>
      <c r="AP35" s="34">
        <f>VLOOKUP(C35,[1]Sheet2!$A$1:$AS$610,40,FALSE)</f>
        <v>0</v>
      </c>
      <c r="AQ35" s="34">
        <f t="shared" ref="AQ35" si="26">AR35+AS35+AT35+AU35</f>
        <v>78000000000</v>
      </c>
      <c r="AR35" s="34">
        <f>VLOOKUP(C35,[1]Sheet2!$A$1:$AS$610,42,FALSE)</f>
        <v>0</v>
      </c>
      <c r="AS35" s="34">
        <f>VLOOKUP(C35,[1]Sheet2!$A$1:$AS$610,43,FALSE)</f>
        <v>78000000000</v>
      </c>
      <c r="AT35" s="34">
        <f>VLOOKUP(C35,[1]Sheet2!$A$1:$AS$610,44,FALSE)</f>
        <v>0</v>
      </c>
      <c r="AU35" s="34">
        <f>VLOOKUP(C35,[1]Sheet2!$A$1:$AS$610,45,FALSE)</f>
        <v>0</v>
      </c>
      <c r="AV35" s="35">
        <f t="shared" ref="AV35" si="27">F35-V35</f>
        <v>-864102186032</v>
      </c>
      <c r="AW35" s="35">
        <f t="shared" ref="AW35:AW98" si="28">AJ35-AQ35</f>
        <v>864102186032</v>
      </c>
      <c r="AX35" s="36">
        <f t="shared" ref="AX35" si="29">AW35+AV35</f>
        <v>0</v>
      </c>
      <c r="AY35" s="4">
        <v>1</v>
      </c>
    </row>
    <row r="36" spans="1:51" s="45" customFormat="1" ht="15" customHeight="1" x14ac:dyDescent="0.25">
      <c r="A36" s="46">
        <f>A30+1</f>
        <v>24</v>
      </c>
      <c r="B36" s="46">
        <v>1</v>
      </c>
      <c r="C36" s="38" t="s">
        <v>131</v>
      </c>
      <c r="D36" s="39" t="s">
        <v>103</v>
      </c>
      <c r="E36" s="40">
        <v>42775</v>
      </c>
      <c r="F36" s="41">
        <f t="shared" si="0"/>
        <v>1552920215473.8999</v>
      </c>
      <c r="G36" s="42">
        <f t="shared" si="1"/>
        <v>107890187769.2</v>
      </c>
      <c r="H36" s="42">
        <v>39233007558.199997</v>
      </c>
      <c r="I36" s="42">
        <v>8486750000</v>
      </c>
      <c r="J36" s="42">
        <v>4399811559</v>
      </c>
      <c r="K36" s="42">
        <v>55770618652</v>
      </c>
      <c r="L36" s="42">
        <f t="shared" si="2"/>
        <v>1138250217290</v>
      </c>
      <c r="M36" s="42">
        <v>68514761000</v>
      </c>
      <c r="N36" s="42">
        <v>955691774290</v>
      </c>
      <c r="O36" s="42">
        <v>114043682000</v>
      </c>
      <c r="P36" s="42">
        <f t="shared" si="3"/>
        <v>306779810414.70001</v>
      </c>
      <c r="Q36" s="42">
        <v>0</v>
      </c>
      <c r="R36" s="42">
        <v>0</v>
      </c>
      <c r="S36" s="42">
        <v>46970297414.699997</v>
      </c>
      <c r="T36" s="42">
        <v>117836952000</v>
      </c>
      <c r="U36" s="42">
        <v>141972561000</v>
      </c>
      <c r="V36" s="42">
        <f t="shared" si="4"/>
        <v>1550420215473.8999</v>
      </c>
      <c r="W36" s="42">
        <f t="shared" si="5"/>
        <v>1025580300692.2799</v>
      </c>
      <c r="X36" s="42">
        <v>715062490789.45996</v>
      </c>
      <c r="Y36" s="42">
        <v>0</v>
      </c>
      <c r="Z36" s="42">
        <v>2000000000</v>
      </c>
      <c r="AA36" s="42">
        <v>33894600000</v>
      </c>
      <c r="AB36" s="42">
        <v>17501000000</v>
      </c>
      <c r="AC36" s="42">
        <v>4771975755.8199997</v>
      </c>
      <c r="AD36" s="42">
        <v>250350234147</v>
      </c>
      <c r="AE36" s="42">
        <v>2000000000</v>
      </c>
      <c r="AF36" s="42">
        <f t="shared" si="6"/>
        <v>524839914781.62</v>
      </c>
      <c r="AG36" s="42">
        <v>61930195217.400002</v>
      </c>
      <c r="AH36" s="42">
        <v>236093088484.82001</v>
      </c>
      <c r="AI36" s="42">
        <v>226816631079.39999</v>
      </c>
      <c r="AJ36" s="42">
        <f t="shared" si="7"/>
        <v>0</v>
      </c>
      <c r="AK36" s="42">
        <v>0</v>
      </c>
      <c r="AL36" s="42">
        <v>0</v>
      </c>
      <c r="AM36" s="42">
        <v>0</v>
      </c>
      <c r="AN36" s="42">
        <v>0</v>
      </c>
      <c r="AO36" s="42">
        <v>0</v>
      </c>
      <c r="AP36" s="42">
        <v>0</v>
      </c>
      <c r="AQ36" s="42">
        <f t="shared" si="8"/>
        <v>2500000000</v>
      </c>
      <c r="AR36" s="42">
        <v>0</v>
      </c>
      <c r="AS36" s="42">
        <v>2500000000</v>
      </c>
      <c r="AT36" s="42">
        <v>0</v>
      </c>
      <c r="AU36" s="42">
        <v>0</v>
      </c>
      <c r="AV36" s="43">
        <f t="shared" si="9"/>
        <v>2500000000</v>
      </c>
      <c r="AW36" s="43">
        <f t="shared" si="28"/>
        <v>-2500000000</v>
      </c>
      <c r="AX36" s="44">
        <f t="shared" si="11"/>
        <v>0</v>
      </c>
    </row>
    <row r="37" spans="1:51" s="45" customFormat="1" ht="15" customHeight="1" x14ac:dyDescent="0.25">
      <c r="A37" s="37">
        <f t="shared" ref="A37:B52" si="30">A36+1</f>
        <v>25</v>
      </c>
      <c r="B37" s="37">
        <f t="shared" si="30"/>
        <v>2</v>
      </c>
      <c r="C37" s="38" t="s">
        <v>132</v>
      </c>
      <c r="D37" s="39" t="s">
        <v>96</v>
      </c>
      <c r="E37" s="40">
        <v>42733</v>
      </c>
      <c r="F37" s="41">
        <f t="shared" si="0"/>
        <v>1034041449881</v>
      </c>
      <c r="G37" s="42">
        <f t="shared" si="1"/>
        <v>51590500000</v>
      </c>
      <c r="H37" s="42">
        <v>24272500000</v>
      </c>
      <c r="I37" s="42">
        <v>5568000000</v>
      </c>
      <c r="J37" s="42">
        <v>0</v>
      </c>
      <c r="K37" s="42">
        <v>21750000000</v>
      </c>
      <c r="L37" s="42">
        <f t="shared" si="2"/>
        <v>754702438588</v>
      </c>
      <c r="M37" s="42">
        <v>29856848000</v>
      </c>
      <c r="N37" s="42">
        <v>646547539588</v>
      </c>
      <c r="O37" s="42">
        <v>78298051000</v>
      </c>
      <c r="P37" s="42">
        <f t="shared" si="3"/>
        <v>227748511293</v>
      </c>
      <c r="Q37" s="42">
        <v>0</v>
      </c>
      <c r="R37" s="42">
        <v>0</v>
      </c>
      <c r="S37" s="42">
        <v>22339849293</v>
      </c>
      <c r="T37" s="42">
        <v>92031306000</v>
      </c>
      <c r="U37" s="42">
        <v>113377356000</v>
      </c>
      <c r="V37" s="42">
        <f t="shared" si="4"/>
        <v>1063041449881</v>
      </c>
      <c r="W37" s="42">
        <f t="shared" si="5"/>
        <v>653690989600</v>
      </c>
      <c r="X37" s="42">
        <v>442672006186.00006</v>
      </c>
      <c r="Y37" s="42">
        <v>0</v>
      </c>
      <c r="Z37" s="42">
        <v>0</v>
      </c>
      <c r="AA37" s="42">
        <v>18229400000</v>
      </c>
      <c r="AB37" s="42">
        <v>1076800000</v>
      </c>
      <c r="AC37" s="42">
        <v>0</v>
      </c>
      <c r="AD37" s="42">
        <v>191212783414</v>
      </c>
      <c r="AE37" s="42">
        <v>500000000</v>
      </c>
      <c r="AF37" s="42">
        <f t="shared" si="6"/>
        <v>409350460281</v>
      </c>
      <c r="AG37" s="42">
        <v>43697980157</v>
      </c>
      <c r="AH37" s="42">
        <v>202068274647</v>
      </c>
      <c r="AI37" s="42">
        <v>163584205477</v>
      </c>
      <c r="AJ37" s="42">
        <f t="shared" si="7"/>
        <v>30000000000</v>
      </c>
      <c r="AK37" s="42">
        <v>30000000000</v>
      </c>
      <c r="AL37" s="42">
        <v>0</v>
      </c>
      <c r="AM37" s="42">
        <v>0</v>
      </c>
      <c r="AN37" s="42">
        <v>0</v>
      </c>
      <c r="AO37" s="42">
        <v>0</v>
      </c>
      <c r="AP37" s="42">
        <v>0</v>
      </c>
      <c r="AQ37" s="42">
        <f t="shared" si="8"/>
        <v>1000000000</v>
      </c>
      <c r="AR37" s="42">
        <v>0</v>
      </c>
      <c r="AS37" s="42">
        <v>1000000000</v>
      </c>
      <c r="AT37" s="42">
        <v>0</v>
      </c>
      <c r="AU37" s="42">
        <v>0</v>
      </c>
      <c r="AV37" s="43">
        <f t="shared" si="9"/>
        <v>-29000000000</v>
      </c>
      <c r="AW37" s="43">
        <f t="shared" si="28"/>
        <v>29000000000</v>
      </c>
      <c r="AX37" s="44">
        <f t="shared" si="11"/>
        <v>0</v>
      </c>
    </row>
    <row r="38" spans="1:51" s="45" customFormat="1" ht="15" customHeight="1" x14ac:dyDescent="0.25">
      <c r="A38" s="37">
        <f t="shared" si="30"/>
        <v>26</v>
      </c>
      <c r="B38" s="37">
        <f t="shared" si="30"/>
        <v>3</v>
      </c>
      <c r="C38" s="38" t="s">
        <v>133</v>
      </c>
      <c r="D38" s="39" t="s">
        <v>90</v>
      </c>
      <c r="E38" s="40">
        <v>42734</v>
      </c>
      <c r="F38" s="41">
        <f t="shared" si="0"/>
        <v>1095023136600</v>
      </c>
      <c r="G38" s="42">
        <f t="shared" si="1"/>
        <v>66344330338</v>
      </c>
      <c r="H38" s="42">
        <v>9266000000</v>
      </c>
      <c r="I38" s="42">
        <v>30666560000</v>
      </c>
      <c r="J38" s="42">
        <v>10029770338</v>
      </c>
      <c r="K38" s="42">
        <v>16382000000</v>
      </c>
      <c r="L38" s="42">
        <f t="shared" si="2"/>
        <v>768962364622</v>
      </c>
      <c r="M38" s="42">
        <v>18469119000</v>
      </c>
      <c r="N38" s="42">
        <v>657581285622</v>
      </c>
      <c r="O38" s="42">
        <v>92911960000</v>
      </c>
      <c r="P38" s="42">
        <f t="shared" si="3"/>
        <v>259716441640</v>
      </c>
      <c r="Q38" s="42">
        <v>889549640</v>
      </c>
      <c r="R38" s="42">
        <v>0</v>
      </c>
      <c r="S38" s="42">
        <v>16072773000</v>
      </c>
      <c r="T38" s="42">
        <v>116657329000</v>
      </c>
      <c r="U38" s="42">
        <v>126096790000</v>
      </c>
      <c r="V38" s="42">
        <f t="shared" si="4"/>
        <v>1125323136600</v>
      </c>
      <c r="W38" s="42">
        <f t="shared" si="5"/>
        <v>642679862200</v>
      </c>
      <c r="X38" s="42">
        <v>446465092700</v>
      </c>
      <c r="Y38" s="42">
        <v>55000000</v>
      </c>
      <c r="Z38" s="42">
        <v>0</v>
      </c>
      <c r="AA38" s="42">
        <v>15046336000</v>
      </c>
      <c r="AB38" s="42">
        <v>835000000</v>
      </c>
      <c r="AC38" s="42">
        <v>1058118000</v>
      </c>
      <c r="AD38" s="42">
        <v>174220315500</v>
      </c>
      <c r="AE38" s="42">
        <v>5000000000</v>
      </c>
      <c r="AF38" s="42">
        <f t="shared" si="6"/>
        <v>482643274400</v>
      </c>
      <c r="AG38" s="42">
        <v>21924508150</v>
      </c>
      <c r="AH38" s="42">
        <v>232309928880</v>
      </c>
      <c r="AI38" s="42">
        <v>228408837370</v>
      </c>
      <c r="AJ38" s="42">
        <f t="shared" si="7"/>
        <v>35000000000</v>
      </c>
      <c r="AK38" s="42">
        <v>35000000000</v>
      </c>
      <c r="AL38" s="42">
        <v>0</v>
      </c>
      <c r="AM38" s="42">
        <v>0</v>
      </c>
      <c r="AN38" s="42">
        <v>0</v>
      </c>
      <c r="AO38" s="42">
        <v>0</v>
      </c>
      <c r="AP38" s="42">
        <v>0</v>
      </c>
      <c r="AQ38" s="42">
        <f t="shared" si="8"/>
        <v>4700000000</v>
      </c>
      <c r="AR38" s="42">
        <v>0</v>
      </c>
      <c r="AS38" s="42">
        <v>4000000000</v>
      </c>
      <c r="AT38" s="42">
        <v>700000000</v>
      </c>
      <c r="AU38" s="42">
        <v>0</v>
      </c>
      <c r="AV38" s="43">
        <f t="shared" si="9"/>
        <v>-30300000000</v>
      </c>
      <c r="AW38" s="43">
        <f t="shared" si="28"/>
        <v>30300000000</v>
      </c>
      <c r="AX38" s="44">
        <f t="shared" si="11"/>
        <v>0</v>
      </c>
    </row>
    <row r="39" spans="1:51" s="45" customFormat="1" ht="15" customHeight="1" x14ac:dyDescent="0.25">
      <c r="A39" s="37">
        <f t="shared" si="30"/>
        <v>27</v>
      </c>
      <c r="B39" s="37">
        <f t="shared" si="30"/>
        <v>4</v>
      </c>
      <c r="C39" s="38" t="s">
        <v>134</v>
      </c>
      <c r="D39" s="39" t="s">
        <v>105</v>
      </c>
      <c r="E39" s="40">
        <v>42734</v>
      </c>
      <c r="F39" s="41">
        <f t="shared" si="0"/>
        <v>3405026538803</v>
      </c>
      <c r="G39" s="42">
        <f t="shared" si="1"/>
        <v>662615775000</v>
      </c>
      <c r="H39" s="42">
        <v>484520000000</v>
      </c>
      <c r="I39" s="42">
        <v>112795775000</v>
      </c>
      <c r="J39" s="42">
        <v>19800000000</v>
      </c>
      <c r="K39" s="42">
        <v>45500000000</v>
      </c>
      <c r="L39" s="42">
        <f t="shared" si="2"/>
        <v>2174505511040</v>
      </c>
      <c r="M39" s="42">
        <v>72765229040</v>
      </c>
      <c r="N39" s="42">
        <v>1603084535000</v>
      </c>
      <c r="O39" s="42">
        <v>498655747000</v>
      </c>
      <c r="P39" s="42">
        <f t="shared" si="3"/>
        <v>567905252763</v>
      </c>
      <c r="Q39" s="42">
        <v>1101000000</v>
      </c>
      <c r="R39" s="42">
        <v>0</v>
      </c>
      <c r="S39" s="42">
        <v>263743966763</v>
      </c>
      <c r="T39" s="42">
        <v>0</v>
      </c>
      <c r="U39" s="42">
        <v>303060286000</v>
      </c>
      <c r="V39" s="42">
        <f t="shared" si="4"/>
        <v>3497039137164</v>
      </c>
      <c r="W39" s="42">
        <f t="shared" si="5"/>
        <v>2016804101219</v>
      </c>
      <c r="X39" s="42">
        <v>1496281924368</v>
      </c>
      <c r="Y39" s="42">
        <v>0</v>
      </c>
      <c r="Z39" s="42">
        <v>0</v>
      </c>
      <c r="AA39" s="42">
        <v>49928353300</v>
      </c>
      <c r="AB39" s="42">
        <v>0</v>
      </c>
      <c r="AC39" s="42">
        <v>0</v>
      </c>
      <c r="AD39" s="42">
        <v>468093823551</v>
      </c>
      <c r="AE39" s="42">
        <v>2500000000</v>
      </c>
      <c r="AF39" s="42">
        <f t="shared" si="6"/>
        <v>1480235035945</v>
      </c>
      <c r="AG39" s="42">
        <v>50861020000</v>
      </c>
      <c r="AH39" s="42">
        <v>782171109908</v>
      </c>
      <c r="AI39" s="42">
        <v>647202906037</v>
      </c>
      <c r="AJ39" s="42">
        <f t="shared" si="7"/>
        <v>106500000000</v>
      </c>
      <c r="AK39" s="42">
        <v>45000000000</v>
      </c>
      <c r="AL39" s="42">
        <v>0</v>
      </c>
      <c r="AM39" s="42">
        <v>0</v>
      </c>
      <c r="AN39" s="42">
        <v>0</v>
      </c>
      <c r="AO39" s="42">
        <v>0</v>
      </c>
      <c r="AP39" s="42">
        <v>61500000000</v>
      </c>
      <c r="AQ39" s="42">
        <f t="shared" si="8"/>
        <v>14487401639</v>
      </c>
      <c r="AR39" s="42">
        <v>0</v>
      </c>
      <c r="AS39" s="42">
        <v>14487401639</v>
      </c>
      <c r="AT39" s="42">
        <v>0</v>
      </c>
      <c r="AU39" s="42">
        <v>0</v>
      </c>
      <c r="AV39" s="43">
        <f t="shared" si="9"/>
        <v>-92012598361</v>
      </c>
      <c r="AW39" s="43">
        <f t="shared" si="28"/>
        <v>92012598361</v>
      </c>
      <c r="AX39" s="44">
        <f t="shared" si="11"/>
        <v>0</v>
      </c>
    </row>
    <row r="40" spans="1:51" s="45" customFormat="1" x14ac:dyDescent="0.25">
      <c r="A40" s="37">
        <f t="shared" si="30"/>
        <v>28</v>
      </c>
      <c r="B40" s="37">
        <f t="shared" si="30"/>
        <v>5</v>
      </c>
      <c r="C40" s="47" t="s">
        <v>135</v>
      </c>
      <c r="D40" s="39" t="s">
        <v>103</v>
      </c>
      <c r="E40" s="40">
        <v>42762</v>
      </c>
      <c r="F40" s="41">
        <f t="shared" si="0"/>
        <v>959094075688</v>
      </c>
      <c r="G40" s="42">
        <f t="shared" si="1"/>
        <v>41679310663</v>
      </c>
      <c r="H40" s="42">
        <v>6029770000</v>
      </c>
      <c r="I40" s="42">
        <v>4573172815</v>
      </c>
      <c r="J40" s="42">
        <v>2683962200</v>
      </c>
      <c r="K40" s="42">
        <v>28392405648</v>
      </c>
      <c r="L40" s="42">
        <f t="shared" si="2"/>
        <v>790444657876</v>
      </c>
      <c r="M40" s="42">
        <v>18764039000</v>
      </c>
      <c r="N40" s="42">
        <v>571801064876</v>
      </c>
      <c r="O40" s="42">
        <v>199879554000</v>
      </c>
      <c r="P40" s="42">
        <f t="shared" si="3"/>
        <v>126970107149</v>
      </c>
      <c r="Q40" s="42">
        <v>0</v>
      </c>
      <c r="R40" s="42">
        <v>0</v>
      </c>
      <c r="S40" s="42">
        <v>9456821149</v>
      </c>
      <c r="T40" s="42">
        <v>0</v>
      </c>
      <c r="U40" s="42">
        <v>117513286000</v>
      </c>
      <c r="V40" s="42">
        <f t="shared" si="4"/>
        <v>983547634280</v>
      </c>
      <c r="W40" s="42">
        <f t="shared" si="5"/>
        <v>554989337623</v>
      </c>
      <c r="X40" s="42">
        <v>368145568529</v>
      </c>
      <c r="Y40" s="42">
        <v>0</v>
      </c>
      <c r="Z40" s="42">
        <v>0</v>
      </c>
      <c r="AA40" s="42">
        <v>3924000000</v>
      </c>
      <c r="AB40" s="42">
        <v>6163259300</v>
      </c>
      <c r="AC40" s="42">
        <v>0</v>
      </c>
      <c r="AD40" s="42">
        <v>174756509794</v>
      </c>
      <c r="AE40" s="42">
        <v>2000000000</v>
      </c>
      <c r="AF40" s="42">
        <f t="shared" si="6"/>
        <v>428558296657</v>
      </c>
      <c r="AG40" s="42">
        <v>38459407541.980003</v>
      </c>
      <c r="AH40" s="42">
        <v>175082702432.01999</v>
      </c>
      <c r="AI40" s="42">
        <v>215016186683</v>
      </c>
      <c r="AJ40" s="42">
        <f t="shared" si="7"/>
        <v>24453558592</v>
      </c>
      <c r="AK40" s="42">
        <v>24453558592</v>
      </c>
      <c r="AL40" s="42">
        <v>0</v>
      </c>
      <c r="AM40" s="42">
        <v>0</v>
      </c>
      <c r="AN40" s="42">
        <v>0</v>
      </c>
      <c r="AO40" s="42">
        <v>0</v>
      </c>
      <c r="AP40" s="42">
        <v>0</v>
      </c>
      <c r="AQ40" s="42">
        <f>AR40+AS40+AT40+AU40</f>
        <v>0</v>
      </c>
      <c r="AR40" s="42">
        <v>0</v>
      </c>
      <c r="AS40" s="42">
        <v>0</v>
      </c>
      <c r="AT40" s="42">
        <v>0</v>
      </c>
      <c r="AU40" s="42">
        <v>0</v>
      </c>
      <c r="AV40" s="43">
        <f t="shared" si="9"/>
        <v>-24453558592</v>
      </c>
      <c r="AW40" s="43">
        <f t="shared" si="28"/>
        <v>24453558592</v>
      </c>
      <c r="AX40" s="44">
        <f t="shared" si="11"/>
        <v>0</v>
      </c>
    </row>
    <row r="41" spans="1:51" s="45" customFormat="1" ht="15" customHeight="1" x14ac:dyDescent="0.25">
      <c r="A41" s="37">
        <f t="shared" si="30"/>
        <v>29</v>
      </c>
      <c r="B41" s="37">
        <f t="shared" si="30"/>
        <v>6</v>
      </c>
      <c r="C41" s="38" t="s">
        <v>136</v>
      </c>
      <c r="D41" s="39" t="s">
        <v>107</v>
      </c>
      <c r="E41" s="40">
        <v>42831</v>
      </c>
      <c r="F41" s="41">
        <f t="shared" si="0"/>
        <v>1388779449739</v>
      </c>
      <c r="G41" s="42">
        <f t="shared" si="1"/>
        <v>104000000000</v>
      </c>
      <c r="H41" s="42">
        <v>40794923500</v>
      </c>
      <c r="I41" s="42">
        <v>13322127116</v>
      </c>
      <c r="J41" s="42">
        <v>2800000000</v>
      </c>
      <c r="K41" s="42">
        <v>47082949384</v>
      </c>
      <c r="L41" s="42">
        <f t="shared" si="2"/>
        <v>1032929943100</v>
      </c>
      <c r="M41" s="42">
        <v>24339611706</v>
      </c>
      <c r="N41" s="42">
        <v>792406517394</v>
      </c>
      <c r="O41" s="42">
        <v>216183814000</v>
      </c>
      <c r="P41" s="42">
        <f t="shared" si="3"/>
        <v>251849506639</v>
      </c>
      <c r="Q41" s="42">
        <v>0</v>
      </c>
      <c r="R41" s="42">
        <v>0</v>
      </c>
      <c r="S41" s="42">
        <v>55513380639</v>
      </c>
      <c r="T41" s="42">
        <v>0</v>
      </c>
      <c r="U41" s="42">
        <v>196336126000</v>
      </c>
      <c r="V41" s="42">
        <f t="shared" si="4"/>
        <v>1388779449739</v>
      </c>
      <c r="W41" s="42">
        <f t="shared" si="5"/>
        <v>844360114858</v>
      </c>
      <c r="X41" s="42">
        <v>558382162874</v>
      </c>
      <c r="Y41" s="42">
        <v>0</v>
      </c>
      <c r="Z41" s="42">
        <v>0</v>
      </c>
      <c r="AA41" s="42">
        <v>4093600000</v>
      </c>
      <c r="AB41" s="42">
        <v>100000000</v>
      </c>
      <c r="AC41" s="42">
        <v>5043082319</v>
      </c>
      <c r="AD41" s="42">
        <v>274741269665</v>
      </c>
      <c r="AE41" s="42">
        <v>2000000000</v>
      </c>
      <c r="AF41" s="42">
        <f t="shared" si="6"/>
        <v>544419334881</v>
      </c>
      <c r="AG41" s="42">
        <v>61933855326</v>
      </c>
      <c r="AH41" s="42">
        <v>218273780119</v>
      </c>
      <c r="AI41" s="42">
        <v>264211699436</v>
      </c>
      <c r="AJ41" s="42">
        <f t="shared" si="7"/>
        <v>0</v>
      </c>
      <c r="AK41" s="42">
        <v>0</v>
      </c>
      <c r="AL41" s="42">
        <v>0</v>
      </c>
      <c r="AM41" s="42">
        <v>0</v>
      </c>
      <c r="AN41" s="42">
        <v>0</v>
      </c>
      <c r="AO41" s="42">
        <v>0</v>
      </c>
      <c r="AP41" s="42">
        <v>0</v>
      </c>
      <c r="AQ41" s="42">
        <f t="shared" si="8"/>
        <v>0</v>
      </c>
      <c r="AR41" s="42">
        <v>0</v>
      </c>
      <c r="AS41" s="42">
        <v>0</v>
      </c>
      <c r="AT41" s="42">
        <v>0</v>
      </c>
      <c r="AU41" s="42">
        <v>0</v>
      </c>
      <c r="AV41" s="43">
        <f t="shared" si="9"/>
        <v>0</v>
      </c>
      <c r="AW41" s="43">
        <f t="shared" si="28"/>
        <v>0</v>
      </c>
      <c r="AX41" s="44">
        <f t="shared" si="11"/>
        <v>0</v>
      </c>
    </row>
    <row r="42" spans="1:51" s="45" customFormat="1" ht="15" customHeight="1" x14ac:dyDescent="0.25">
      <c r="A42" s="37">
        <f t="shared" si="30"/>
        <v>30</v>
      </c>
      <c r="B42" s="37">
        <f t="shared" si="30"/>
        <v>7</v>
      </c>
      <c r="C42" s="47" t="s">
        <v>137</v>
      </c>
      <c r="D42" s="39" t="s">
        <v>103</v>
      </c>
      <c r="E42" s="40">
        <v>42803</v>
      </c>
      <c r="F42" s="48">
        <f t="shared" si="0"/>
        <v>1256326809295</v>
      </c>
      <c r="G42" s="49">
        <f t="shared" si="1"/>
        <v>163989690295</v>
      </c>
      <c r="H42" s="49">
        <v>49550000000</v>
      </c>
      <c r="I42" s="49">
        <v>11617949395</v>
      </c>
      <c r="J42" s="49">
        <v>15000000000</v>
      </c>
      <c r="K42" s="49">
        <v>87821740900</v>
      </c>
      <c r="L42" s="49">
        <f t="shared" si="2"/>
        <v>956517837000</v>
      </c>
      <c r="M42" s="49">
        <v>54323703000</v>
      </c>
      <c r="N42" s="49">
        <v>696646309000</v>
      </c>
      <c r="O42" s="49">
        <v>205547825000</v>
      </c>
      <c r="P42" s="49">
        <f t="shared" si="3"/>
        <v>135819282000</v>
      </c>
      <c r="Q42" s="49">
        <v>450000000</v>
      </c>
      <c r="R42" s="49">
        <v>0</v>
      </c>
      <c r="S42" s="49">
        <v>73000000000</v>
      </c>
      <c r="T42" s="49">
        <v>0</v>
      </c>
      <c r="U42" s="49">
        <v>62369282000</v>
      </c>
      <c r="V42" s="49">
        <f t="shared" si="4"/>
        <v>1357678632932</v>
      </c>
      <c r="W42" s="49">
        <f t="shared" si="5"/>
        <v>682325931556</v>
      </c>
      <c r="X42" s="49">
        <v>509266708397</v>
      </c>
      <c r="Y42" s="49">
        <v>38539959</v>
      </c>
      <c r="Z42" s="49">
        <v>0</v>
      </c>
      <c r="AA42" s="49">
        <v>20561200000</v>
      </c>
      <c r="AB42" s="49">
        <v>2000000000</v>
      </c>
      <c r="AC42" s="49">
        <v>5000000000</v>
      </c>
      <c r="AD42" s="49">
        <v>142959483200</v>
      </c>
      <c r="AE42" s="49">
        <v>2500000000</v>
      </c>
      <c r="AF42" s="49">
        <f t="shared" si="6"/>
        <v>675352701376</v>
      </c>
      <c r="AG42" s="49">
        <v>71839705950</v>
      </c>
      <c r="AH42" s="49">
        <v>279352028072</v>
      </c>
      <c r="AI42" s="49">
        <v>324160967354</v>
      </c>
      <c r="AJ42" s="49">
        <f t="shared" si="7"/>
        <v>104396646137</v>
      </c>
      <c r="AK42" s="49">
        <v>104396646137</v>
      </c>
      <c r="AL42" s="49">
        <v>0</v>
      </c>
      <c r="AM42" s="49">
        <v>0</v>
      </c>
      <c r="AN42" s="49">
        <v>0</v>
      </c>
      <c r="AO42" s="49">
        <v>0</v>
      </c>
      <c r="AP42" s="49">
        <v>0</v>
      </c>
      <c r="AQ42" s="49">
        <f t="shared" si="8"/>
        <v>3044822500</v>
      </c>
      <c r="AR42" s="49">
        <v>0</v>
      </c>
      <c r="AS42" s="49">
        <v>1500000000</v>
      </c>
      <c r="AT42" s="49">
        <v>44822500</v>
      </c>
      <c r="AU42" s="49">
        <v>1500000000</v>
      </c>
      <c r="AV42" s="50">
        <f t="shared" si="9"/>
        <v>-101351823637</v>
      </c>
      <c r="AW42" s="50">
        <f t="shared" si="28"/>
        <v>101351823637</v>
      </c>
      <c r="AX42" s="44">
        <f t="shared" si="11"/>
        <v>0</v>
      </c>
    </row>
    <row r="43" spans="1:51" s="45" customFormat="1" x14ac:dyDescent="0.25">
      <c r="A43" s="37">
        <f t="shared" si="30"/>
        <v>31</v>
      </c>
      <c r="B43" s="37">
        <f t="shared" si="30"/>
        <v>8</v>
      </c>
      <c r="C43" s="47" t="s">
        <v>138</v>
      </c>
      <c r="D43" s="39" t="s">
        <v>103</v>
      </c>
      <c r="E43" s="40">
        <v>42772</v>
      </c>
      <c r="F43" s="48">
        <f t="shared" si="0"/>
        <v>849742956847</v>
      </c>
      <c r="G43" s="49">
        <f t="shared" si="1"/>
        <v>41169542000</v>
      </c>
      <c r="H43" s="49">
        <v>16624204000</v>
      </c>
      <c r="I43" s="49">
        <v>10360000000</v>
      </c>
      <c r="J43" s="49">
        <v>0</v>
      </c>
      <c r="K43" s="49">
        <v>14185338000</v>
      </c>
      <c r="L43" s="49">
        <f t="shared" si="2"/>
        <v>691957833000</v>
      </c>
      <c r="M43" s="49">
        <v>63501558000</v>
      </c>
      <c r="N43" s="49">
        <v>513547168000</v>
      </c>
      <c r="O43" s="49">
        <v>114909107000</v>
      </c>
      <c r="P43" s="49">
        <f t="shared" si="3"/>
        <v>116615581847</v>
      </c>
      <c r="Q43" s="49">
        <v>300000000</v>
      </c>
      <c r="R43" s="49">
        <v>0</v>
      </c>
      <c r="S43" s="49">
        <v>20516758847</v>
      </c>
      <c r="T43" s="49">
        <v>49776361000</v>
      </c>
      <c r="U43" s="49">
        <v>46022462000</v>
      </c>
      <c r="V43" s="49">
        <f t="shared" si="4"/>
        <v>878749129947</v>
      </c>
      <c r="W43" s="49">
        <f t="shared" si="5"/>
        <v>417776294516</v>
      </c>
      <c r="X43" s="49">
        <v>300788827676</v>
      </c>
      <c r="Y43" s="49">
        <v>0</v>
      </c>
      <c r="Z43" s="49">
        <v>0</v>
      </c>
      <c r="AA43" s="49">
        <v>6721900000</v>
      </c>
      <c r="AB43" s="49">
        <v>880000000</v>
      </c>
      <c r="AC43" s="49">
        <v>2698420400</v>
      </c>
      <c r="AD43" s="49">
        <v>104187146440</v>
      </c>
      <c r="AE43" s="49">
        <v>2500000000</v>
      </c>
      <c r="AF43" s="49">
        <f t="shared" si="6"/>
        <v>460972835431</v>
      </c>
      <c r="AG43" s="49">
        <v>44783566184</v>
      </c>
      <c r="AH43" s="49">
        <v>188696272195</v>
      </c>
      <c r="AI43" s="49">
        <v>227492997052</v>
      </c>
      <c r="AJ43" s="49">
        <f t="shared" si="7"/>
        <v>29006173100</v>
      </c>
      <c r="AK43" s="49">
        <v>29006173100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f t="shared" si="8"/>
        <v>0</v>
      </c>
      <c r="AR43" s="49">
        <v>0</v>
      </c>
      <c r="AS43" s="49">
        <v>0</v>
      </c>
      <c r="AT43" s="49">
        <v>0</v>
      </c>
      <c r="AU43" s="49">
        <v>0</v>
      </c>
      <c r="AV43" s="50">
        <f t="shared" si="9"/>
        <v>-29006173100</v>
      </c>
      <c r="AW43" s="50">
        <f t="shared" si="28"/>
        <v>29006173100</v>
      </c>
      <c r="AX43" s="44">
        <f t="shared" si="11"/>
        <v>0</v>
      </c>
    </row>
    <row r="44" spans="1:51" s="45" customFormat="1" ht="15" customHeight="1" x14ac:dyDescent="0.25">
      <c r="A44" s="37">
        <f t="shared" si="30"/>
        <v>32</v>
      </c>
      <c r="B44" s="37">
        <f t="shared" si="30"/>
        <v>9</v>
      </c>
      <c r="C44" s="47" t="s">
        <v>139</v>
      </c>
      <c r="D44" s="39" t="s">
        <v>103</v>
      </c>
      <c r="E44" s="40">
        <v>42759</v>
      </c>
      <c r="F44" s="48">
        <f t="shared" si="0"/>
        <v>850381959825</v>
      </c>
      <c r="G44" s="49">
        <f t="shared" si="1"/>
        <v>43182972000</v>
      </c>
      <c r="H44" s="49">
        <v>20380000000</v>
      </c>
      <c r="I44" s="49">
        <v>7612117000</v>
      </c>
      <c r="J44" s="49">
        <v>1500000000</v>
      </c>
      <c r="K44" s="49">
        <v>13690855000</v>
      </c>
      <c r="L44" s="49">
        <f t="shared" si="2"/>
        <v>707636391000</v>
      </c>
      <c r="M44" s="49">
        <v>36971496000</v>
      </c>
      <c r="N44" s="49">
        <v>593232429000</v>
      </c>
      <c r="O44" s="49">
        <v>77432466000</v>
      </c>
      <c r="P44" s="49">
        <f t="shared" si="3"/>
        <v>99562596825</v>
      </c>
      <c r="Q44" s="49">
        <v>10769803600</v>
      </c>
      <c r="R44" s="49">
        <v>0</v>
      </c>
      <c r="S44" s="49">
        <v>20145854225</v>
      </c>
      <c r="T44" s="49">
        <v>0</v>
      </c>
      <c r="U44" s="49">
        <v>68646939000</v>
      </c>
      <c r="V44" s="49">
        <f t="shared" si="4"/>
        <v>849301959825</v>
      </c>
      <c r="W44" s="49">
        <f t="shared" si="5"/>
        <v>548854973227</v>
      </c>
      <c r="X44" s="49">
        <v>399330441637</v>
      </c>
      <c r="Y44" s="49">
        <v>0</v>
      </c>
      <c r="Z44" s="49">
        <v>0</v>
      </c>
      <c r="AA44" s="49">
        <v>5963906300</v>
      </c>
      <c r="AB44" s="49">
        <v>5680000000</v>
      </c>
      <c r="AC44" s="49">
        <v>2599211700</v>
      </c>
      <c r="AD44" s="49">
        <v>133331413590</v>
      </c>
      <c r="AE44" s="49">
        <v>1950000000</v>
      </c>
      <c r="AF44" s="49">
        <f t="shared" si="6"/>
        <v>300446986598</v>
      </c>
      <c r="AG44" s="49">
        <v>70502156920</v>
      </c>
      <c r="AH44" s="49">
        <v>155352255050</v>
      </c>
      <c r="AI44" s="49">
        <v>74592574628</v>
      </c>
      <c r="AJ44" s="49">
        <f t="shared" si="7"/>
        <v>2920000000</v>
      </c>
      <c r="AK44" s="49">
        <v>2000000000</v>
      </c>
      <c r="AL44" s="49">
        <v>0</v>
      </c>
      <c r="AM44" s="49">
        <v>0</v>
      </c>
      <c r="AN44" s="49">
        <v>0</v>
      </c>
      <c r="AO44" s="49">
        <v>920000000</v>
      </c>
      <c r="AP44" s="49">
        <v>0</v>
      </c>
      <c r="AQ44" s="49">
        <f t="shared" si="8"/>
        <v>4000000000</v>
      </c>
      <c r="AR44" s="49">
        <v>0</v>
      </c>
      <c r="AS44" s="49">
        <v>2000000000</v>
      </c>
      <c r="AT44" s="49">
        <v>0</v>
      </c>
      <c r="AU44" s="49">
        <v>2000000000</v>
      </c>
      <c r="AV44" s="50">
        <f t="shared" si="9"/>
        <v>1080000000</v>
      </c>
      <c r="AW44" s="50">
        <f t="shared" si="28"/>
        <v>-1080000000</v>
      </c>
      <c r="AX44" s="44">
        <f t="shared" si="11"/>
        <v>0</v>
      </c>
    </row>
    <row r="45" spans="1:51" s="45" customFormat="1" ht="15" customHeight="1" x14ac:dyDescent="0.25">
      <c r="A45" s="37">
        <f t="shared" si="30"/>
        <v>33</v>
      </c>
      <c r="B45" s="37">
        <f t="shared" si="30"/>
        <v>10</v>
      </c>
      <c r="C45" s="38" t="s">
        <v>140</v>
      </c>
      <c r="D45" s="39" t="s">
        <v>90</v>
      </c>
      <c r="E45" s="40">
        <v>42734</v>
      </c>
      <c r="F45" s="41">
        <v>2241885764148</v>
      </c>
      <c r="G45" s="42">
        <v>131076423284</v>
      </c>
      <c r="H45" s="42">
        <v>50056000000</v>
      </c>
      <c r="I45" s="42">
        <v>20444850000</v>
      </c>
      <c r="J45" s="42">
        <v>5200000000</v>
      </c>
      <c r="K45" s="42">
        <v>55375573284</v>
      </c>
      <c r="L45" s="42">
        <v>1619697902908</v>
      </c>
      <c r="M45" s="42">
        <v>160640079000</v>
      </c>
      <c r="N45" s="42">
        <v>1287427165908</v>
      </c>
      <c r="O45" s="42">
        <v>171630658000</v>
      </c>
      <c r="P45" s="42">
        <v>491111437956</v>
      </c>
      <c r="Q45" s="42">
        <v>0</v>
      </c>
      <c r="R45" s="42">
        <v>0</v>
      </c>
      <c r="S45" s="42">
        <v>49043145956</v>
      </c>
      <c r="T45" s="42">
        <v>249204469000</v>
      </c>
      <c r="U45" s="42">
        <v>192863823000</v>
      </c>
      <c r="V45" s="42">
        <v>2238385764148</v>
      </c>
      <c r="W45" s="42">
        <v>1483042966017</v>
      </c>
      <c r="X45" s="42">
        <v>1101568635609</v>
      </c>
      <c r="Y45" s="42">
        <v>0</v>
      </c>
      <c r="Z45" s="42">
        <v>0</v>
      </c>
      <c r="AA45" s="42">
        <v>18510500000</v>
      </c>
      <c r="AB45" s="42">
        <v>9085300000</v>
      </c>
      <c r="AC45" s="42">
        <v>3505085000</v>
      </c>
      <c r="AD45" s="42">
        <v>329795977832</v>
      </c>
      <c r="AE45" s="42">
        <v>20577467576</v>
      </c>
      <c r="AF45" s="42">
        <v>755342798131</v>
      </c>
      <c r="AG45" s="42">
        <v>105497515804</v>
      </c>
      <c r="AH45" s="42">
        <v>244505231591</v>
      </c>
      <c r="AI45" s="42">
        <v>405340050736</v>
      </c>
      <c r="AJ45" s="42">
        <v>0</v>
      </c>
      <c r="AK45" s="42">
        <v>0</v>
      </c>
      <c r="AL45" s="42">
        <v>0</v>
      </c>
      <c r="AM45" s="42">
        <v>0</v>
      </c>
      <c r="AN45" s="42">
        <v>0</v>
      </c>
      <c r="AO45" s="42">
        <v>0</v>
      </c>
      <c r="AP45" s="42">
        <v>0</v>
      </c>
      <c r="AQ45" s="42">
        <v>3500000000</v>
      </c>
      <c r="AR45" s="42">
        <v>0</v>
      </c>
      <c r="AS45" s="42">
        <v>2000000000</v>
      </c>
      <c r="AT45" s="42">
        <v>1500000000</v>
      </c>
      <c r="AU45" s="42">
        <v>0</v>
      </c>
      <c r="AV45" s="43">
        <v>3500000000</v>
      </c>
      <c r="AW45" s="43">
        <v>-3500000000</v>
      </c>
      <c r="AX45" s="44">
        <v>0</v>
      </c>
    </row>
    <row r="46" spans="1:51" s="45" customFormat="1" x14ac:dyDescent="0.25">
      <c r="A46" s="37">
        <f t="shared" si="30"/>
        <v>34</v>
      </c>
      <c r="B46" s="37">
        <f t="shared" si="30"/>
        <v>11</v>
      </c>
      <c r="C46" s="47" t="s">
        <v>141</v>
      </c>
      <c r="D46" s="39" t="s">
        <v>86</v>
      </c>
      <c r="E46" s="40">
        <v>42762</v>
      </c>
      <c r="F46" s="41">
        <f t="shared" si="0"/>
        <v>1492819372565</v>
      </c>
      <c r="G46" s="42">
        <f t="shared" si="1"/>
        <v>100111769563</v>
      </c>
      <c r="H46" s="42">
        <v>20267538000</v>
      </c>
      <c r="I46" s="42">
        <v>34275520238</v>
      </c>
      <c r="J46" s="42">
        <v>11000000000</v>
      </c>
      <c r="K46" s="42">
        <v>34568711325</v>
      </c>
      <c r="L46" s="42">
        <f t="shared" si="2"/>
        <v>1086204333000</v>
      </c>
      <c r="M46" s="42">
        <v>36019328000</v>
      </c>
      <c r="N46" s="42">
        <v>788477434000</v>
      </c>
      <c r="O46" s="42">
        <v>261707571000</v>
      </c>
      <c r="P46" s="42">
        <f t="shared" si="3"/>
        <v>306503270002</v>
      </c>
      <c r="Q46" s="42">
        <v>0</v>
      </c>
      <c r="R46" s="42">
        <v>0</v>
      </c>
      <c r="S46" s="42">
        <v>22454752002</v>
      </c>
      <c r="T46" s="42">
        <v>0</v>
      </c>
      <c r="U46" s="42">
        <v>284048518000</v>
      </c>
      <c r="V46" s="42">
        <f t="shared" si="4"/>
        <v>1563819372565</v>
      </c>
      <c r="W46" s="42">
        <f t="shared" si="5"/>
        <v>982734636435</v>
      </c>
      <c r="X46" s="42">
        <v>665441118435</v>
      </c>
      <c r="Y46" s="42">
        <v>0</v>
      </c>
      <c r="Z46" s="42">
        <v>0</v>
      </c>
      <c r="AA46" s="42">
        <v>2395000000</v>
      </c>
      <c r="AB46" s="42">
        <v>2050000000</v>
      </c>
      <c r="AC46" s="42">
        <v>0</v>
      </c>
      <c r="AD46" s="42">
        <v>310848518000</v>
      </c>
      <c r="AE46" s="42">
        <v>2000000000</v>
      </c>
      <c r="AF46" s="42">
        <f t="shared" si="6"/>
        <v>581084736130</v>
      </c>
      <c r="AG46" s="42">
        <v>10408920350</v>
      </c>
      <c r="AH46" s="42">
        <v>337418672185</v>
      </c>
      <c r="AI46" s="42">
        <v>233257143595</v>
      </c>
      <c r="AJ46" s="42">
        <f t="shared" si="7"/>
        <v>71000000000</v>
      </c>
      <c r="AK46" s="42">
        <v>71000000000</v>
      </c>
      <c r="AL46" s="42">
        <v>0</v>
      </c>
      <c r="AM46" s="42">
        <v>0</v>
      </c>
      <c r="AN46" s="42">
        <v>0</v>
      </c>
      <c r="AO46" s="42">
        <v>0</v>
      </c>
      <c r="AP46" s="42">
        <v>0</v>
      </c>
      <c r="AQ46" s="42">
        <f t="shared" si="8"/>
        <v>0</v>
      </c>
      <c r="AR46" s="42">
        <v>0</v>
      </c>
      <c r="AS46" s="42">
        <v>0</v>
      </c>
      <c r="AT46" s="42">
        <v>0</v>
      </c>
      <c r="AU46" s="42">
        <v>0</v>
      </c>
      <c r="AV46" s="43">
        <f t="shared" si="9"/>
        <v>-71000000000</v>
      </c>
      <c r="AW46" s="43">
        <f t="shared" si="28"/>
        <v>71000000000</v>
      </c>
      <c r="AX46" s="44">
        <f t="shared" si="11"/>
        <v>0</v>
      </c>
    </row>
    <row r="47" spans="1:51" s="45" customFormat="1" ht="15" customHeight="1" x14ac:dyDescent="0.25">
      <c r="A47" s="37">
        <f t="shared" si="30"/>
        <v>35</v>
      </c>
      <c r="B47" s="37">
        <f t="shared" si="30"/>
        <v>12</v>
      </c>
      <c r="C47" s="38" t="s">
        <v>142</v>
      </c>
      <c r="D47" s="39" t="s">
        <v>103</v>
      </c>
      <c r="E47" s="40">
        <v>42765</v>
      </c>
      <c r="F47" s="41">
        <f t="shared" si="0"/>
        <v>820788151600</v>
      </c>
      <c r="G47" s="42">
        <f t="shared" si="1"/>
        <v>77222210000</v>
      </c>
      <c r="H47" s="42">
        <v>5005000000</v>
      </c>
      <c r="I47" s="42">
        <v>2421000000</v>
      </c>
      <c r="J47" s="42">
        <v>9000000000</v>
      </c>
      <c r="K47" s="42">
        <v>60796210000</v>
      </c>
      <c r="L47" s="42">
        <f t="shared" si="2"/>
        <v>603139693600</v>
      </c>
      <c r="M47" s="42">
        <f>10857353700+1873548900</f>
        <v>12730902600</v>
      </c>
      <c r="N47" s="42">
        <v>429749023000</v>
      </c>
      <c r="O47" s="42">
        <v>160659768000</v>
      </c>
      <c r="P47" s="42">
        <f t="shared" si="3"/>
        <v>140426248000</v>
      </c>
      <c r="Q47" s="42">
        <v>0</v>
      </c>
      <c r="R47" s="42">
        <v>0</v>
      </c>
      <c r="S47" s="42">
        <v>7500000000</v>
      </c>
      <c r="T47" s="42">
        <v>0</v>
      </c>
      <c r="U47" s="42">
        <v>132926248000</v>
      </c>
      <c r="V47" s="42">
        <f t="shared" si="4"/>
        <v>884079808591</v>
      </c>
      <c r="W47" s="42">
        <f t="shared" si="5"/>
        <v>428173637783</v>
      </c>
      <c r="X47" s="42">
        <v>238652507923</v>
      </c>
      <c r="Y47" s="42">
        <v>0</v>
      </c>
      <c r="Z47" s="42">
        <v>0</v>
      </c>
      <c r="AA47" s="42">
        <v>5403600000</v>
      </c>
      <c r="AB47" s="42">
        <v>1425000000</v>
      </c>
      <c r="AC47" s="42">
        <v>742600000</v>
      </c>
      <c r="AD47" s="42">
        <v>177949929860</v>
      </c>
      <c r="AE47" s="42">
        <v>4000000000</v>
      </c>
      <c r="AF47" s="42">
        <f t="shared" si="6"/>
        <v>455906170808</v>
      </c>
      <c r="AG47" s="42">
        <v>42904489900</v>
      </c>
      <c r="AH47" s="42">
        <v>180861786960</v>
      </c>
      <c r="AI47" s="42">
        <v>232139893948</v>
      </c>
      <c r="AJ47" s="42">
        <f t="shared" si="7"/>
        <v>63291656991</v>
      </c>
      <c r="AK47" s="42">
        <v>59222148808</v>
      </c>
      <c r="AL47" s="42">
        <v>0</v>
      </c>
      <c r="AM47" s="42">
        <v>0</v>
      </c>
      <c r="AN47" s="42">
        <v>0</v>
      </c>
      <c r="AO47" s="42">
        <v>100000000</v>
      </c>
      <c r="AP47" s="42">
        <v>3969508183</v>
      </c>
      <c r="AQ47" s="42">
        <f t="shared" si="8"/>
        <v>0</v>
      </c>
      <c r="AR47" s="42">
        <v>0</v>
      </c>
      <c r="AS47" s="42">
        <v>0</v>
      </c>
      <c r="AT47" s="42">
        <v>0</v>
      </c>
      <c r="AU47" s="42">
        <v>0</v>
      </c>
      <c r="AV47" s="43">
        <f t="shared" si="9"/>
        <v>-63291656991</v>
      </c>
      <c r="AW47" s="43">
        <f t="shared" si="28"/>
        <v>63291656991</v>
      </c>
      <c r="AX47" s="44">
        <f t="shared" si="11"/>
        <v>0</v>
      </c>
    </row>
    <row r="48" spans="1:51" s="45" customFormat="1" ht="15" customHeight="1" x14ac:dyDescent="0.25">
      <c r="A48" s="37">
        <f t="shared" si="30"/>
        <v>36</v>
      </c>
      <c r="B48" s="37">
        <f t="shared" si="30"/>
        <v>13</v>
      </c>
      <c r="C48" s="38" t="s">
        <v>143</v>
      </c>
      <c r="D48" s="39" t="s">
        <v>103</v>
      </c>
      <c r="E48" s="40">
        <v>42748</v>
      </c>
      <c r="F48" s="41">
        <f t="shared" si="0"/>
        <v>618757577000</v>
      </c>
      <c r="G48" s="42">
        <f t="shared" si="1"/>
        <v>28740000000</v>
      </c>
      <c r="H48" s="42">
        <v>8562900000</v>
      </c>
      <c r="I48" s="42">
        <v>3861000000</v>
      </c>
      <c r="J48" s="42">
        <v>0</v>
      </c>
      <c r="K48" s="42">
        <v>16316100000</v>
      </c>
      <c r="L48" s="42">
        <f t="shared" si="2"/>
        <v>470768302000</v>
      </c>
      <c r="M48" s="42">
        <v>13240027000</v>
      </c>
      <c r="N48" s="42">
        <v>347545033000</v>
      </c>
      <c r="O48" s="42">
        <v>109983242000</v>
      </c>
      <c r="P48" s="42">
        <f t="shared" si="3"/>
        <v>119249275000</v>
      </c>
      <c r="Q48" s="42">
        <v>2500000000</v>
      </c>
      <c r="R48" s="42">
        <v>0</v>
      </c>
      <c r="S48" s="42">
        <v>10000000000</v>
      </c>
      <c r="T48" s="42">
        <v>23014579000</v>
      </c>
      <c r="U48" s="42">
        <v>83734696000</v>
      </c>
      <c r="V48" s="42">
        <f t="shared" si="4"/>
        <v>652595950000</v>
      </c>
      <c r="W48" s="42">
        <f t="shared" si="5"/>
        <v>301699828298</v>
      </c>
      <c r="X48" s="42">
        <v>173339626298</v>
      </c>
      <c r="Y48" s="42">
        <v>0</v>
      </c>
      <c r="Z48" s="42">
        <v>0</v>
      </c>
      <c r="AA48" s="42">
        <v>3347000000</v>
      </c>
      <c r="AB48" s="42">
        <v>1200000000</v>
      </c>
      <c r="AC48" s="42">
        <v>0</v>
      </c>
      <c r="AD48" s="42">
        <v>122313202000</v>
      </c>
      <c r="AE48" s="42">
        <v>1500000000</v>
      </c>
      <c r="AF48" s="42">
        <f t="shared" si="6"/>
        <v>350896121702</v>
      </c>
      <c r="AG48" s="42">
        <v>29834443502</v>
      </c>
      <c r="AH48" s="42">
        <v>99961729050</v>
      </c>
      <c r="AI48" s="42">
        <v>221099949150</v>
      </c>
      <c r="AJ48" s="42">
        <f t="shared" si="7"/>
        <v>33838373000</v>
      </c>
      <c r="AK48" s="42">
        <v>33838373000</v>
      </c>
      <c r="AL48" s="42">
        <v>0</v>
      </c>
      <c r="AM48" s="42">
        <v>0</v>
      </c>
      <c r="AN48" s="42">
        <v>0</v>
      </c>
      <c r="AO48" s="42">
        <v>0</v>
      </c>
      <c r="AP48" s="42">
        <v>0</v>
      </c>
      <c r="AQ48" s="42">
        <f t="shared" si="8"/>
        <v>0</v>
      </c>
      <c r="AR48" s="42">
        <v>0</v>
      </c>
      <c r="AS48" s="42">
        <v>0</v>
      </c>
      <c r="AT48" s="42">
        <v>0</v>
      </c>
      <c r="AU48" s="42">
        <v>0</v>
      </c>
      <c r="AV48" s="43">
        <f t="shared" si="9"/>
        <v>-33838373000</v>
      </c>
      <c r="AW48" s="43">
        <f t="shared" si="28"/>
        <v>33838373000</v>
      </c>
      <c r="AX48" s="44">
        <f t="shared" si="11"/>
        <v>0</v>
      </c>
    </row>
    <row r="49" spans="1:50" s="45" customFormat="1" x14ac:dyDescent="0.25">
      <c r="A49" s="37">
        <f t="shared" si="30"/>
        <v>37</v>
      </c>
      <c r="B49" s="37">
        <f t="shared" si="30"/>
        <v>14</v>
      </c>
      <c r="C49" s="47" t="s">
        <v>144</v>
      </c>
      <c r="D49" s="39" t="s">
        <v>92</v>
      </c>
      <c r="E49" s="40">
        <v>42727</v>
      </c>
      <c r="F49" s="41">
        <f t="shared" si="0"/>
        <v>1155658813692.1201</v>
      </c>
      <c r="G49" s="42">
        <f t="shared" si="1"/>
        <v>14160411140.119999</v>
      </c>
      <c r="H49" s="42">
        <f>VLOOKUP(C49,[1]Sheet2!$A$1:$AS$610,6,FALSE)</f>
        <v>4542498390.1199999</v>
      </c>
      <c r="I49" s="42">
        <f>VLOOKUP(C49,[1]Sheet2!$A$1:$AS$610,7,FALSE)</f>
        <v>3389889400</v>
      </c>
      <c r="J49" s="42">
        <f>VLOOKUP(C49,[1]Sheet2!$A$1:$AS$610,8,FALSE)</f>
        <v>2908932036</v>
      </c>
      <c r="K49" s="42">
        <f>VLOOKUP(C49,[1]Sheet2!$A$1:$AS$610,9,FALSE)</f>
        <v>3319091314</v>
      </c>
      <c r="L49" s="42">
        <f t="shared" si="2"/>
        <v>763539781854</v>
      </c>
      <c r="M49" s="42">
        <f>VLOOKUP(C49,[1]Sheet2!$A$1:$AS$610,11,FALSE)</f>
        <v>19891516854</v>
      </c>
      <c r="N49" s="42">
        <f>VLOOKUP(C49,[1]Sheet2!$A$1:$AS$610,12,FALSE)</f>
        <v>543052446000</v>
      </c>
      <c r="O49" s="42">
        <f>VLOOKUP(C49,[1]Sheet2!$A$1:$AS$610,13,FALSE)</f>
        <v>200595819000</v>
      </c>
      <c r="P49" s="42">
        <f t="shared" si="3"/>
        <v>377958620698</v>
      </c>
      <c r="Q49" s="42">
        <f>VLOOKUP(C49,[1]Sheet2!$A$1:$AS$610,15,FALSE)</f>
        <v>0</v>
      </c>
      <c r="R49" s="42">
        <f>VLOOKUP(C49,[1]Sheet2!$A$1:$AS$610,16,FALSE)</f>
        <v>0</v>
      </c>
      <c r="S49" s="42">
        <f>VLOOKUP(C49,[1]Sheet2!$A$1:$AS$610,17,FALSE)</f>
        <v>12640150698</v>
      </c>
      <c r="T49" s="42">
        <f>VLOOKUP(C49,[1]Sheet2!$A$1:$AS$610,18,FALSE)</f>
        <v>18500000000</v>
      </c>
      <c r="U49" s="42">
        <f>VLOOKUP(C49,[1]Sheet2!$A$1:$AS$610,19,FALSE)</f>
        <v>346818470000</v>
      </c>
      <c r="V49" s="42">
        <f t="shared" si="4"/>
        <v>1147577807053.6499</v>
      </c>
      <c r="W49" s="42">
        <f t="shared" si="5"/>
        <v>757704180641</v>
      </c>
      <c r="X49" s="42">
        <f>VLOOKUP(C49,[1]Sheet2!$A$1:$AS$610,22,FALSE)</f>
        <v>314928465049.79999</v>
      </c>
      <c r="Y49" s="42">
        <f>VLOOKUP(C49,[1]Sheet2!$A$1:$AS$610,23,FALSE)</f>
        <v>0</v>
      </c>
      <c r="Z49" s="42">
        <f>VLOOKUP(C49,[1]Sheet2!$A$1:$AS$610,24,FALSE)</f>
        <v>0</v>
      </c>
      <c r="AA49" s="42">
        <f>VLOOKUP(C49,[1]Sheet2!$A$1:$AS$610,25,FALSE)</f>
        <v>48739693500</v>
      </c>
      <c r="AB49" s="42">
        <f>VLOOKUP(C49,[1]Sheet2!$A$1:$AS$610,26,FALSE)</f>
        <v>3761991627</v>
      </c>
      <c r="AC49" s="42">
        <f>VLOOKUP(C49,[1]Sheet2!$A$1:$AS$610,27,FALSE)</f>
        <v>581247152</v>
      </c>
      <c r="AD49" s="42">
        <f>VLOOKUP(C49,[1]Sheet2!$A$1:$AS$610,28,FALSE)</f>
        <v>388692783312.20001</v>
      </c>
      <c r="AE49" s="42">
        <f>VLOOKUP(C49,[1]Sheet2!$A$1:$AS$610,29,FALSE)</f>
        <v>1000000000</v>
      </c>
      <c r="AF49" s="42">
        <f t="shared" si="6"/>
        <v>389873626412.65002</v>
      </c>
      <c r="AG49" s="42">
        <f>VLOOKUP(C49,[1]Sheet2!$A$1:$AS$610,31,FALSE)</f>
        <v>10315465600</v>
      </c>
      <c r="AH49" s="42">
        <f>VLOOKUP(C49,[1]Sheet2!$A$1:$AS$610,32,FALSE)</f>
        <v>194105440257.64999</v>
      </c>
      <c r="AI49" s="42">
        <f>VLOOKUP(C49,[1]Sheet2!$A$1:$AS$610,33,FALSE)</f>
        <v>185452720555</v>
      </c>
      <c r="AJ49" s="42">
        <f t="shared" si="7"/>
        <v>0</v>
      </c>
      <c r="AK49" s="42">
        <f>VLOOKUP(C49,[1]Sheet2!$A$1:$AS$610,35,FALSE)</f>
        <v>0</v>
      </c>
      <c r="AL49" s="42">
        <f>VLOOKUP(C49,[1]Sheet2!$A$1:$AS$610,36,FALSE)</f>
        <v>0</v>
      </c>
      <c r="AM49" s="42">
        <f>VLOOKUP(C49,[1]Sheet2!$A$1:$AS$610,37,FALSE)</f>
        <v>0</v>
      </c>
      <c r="AN49" s="42">
        <f>VLOOKUP(C49,[1]Sheet2!$A$1:$AS$610,38,FALSE)</f>
        <v>0</v>
      </c>
      <c r="AO49" s="42">
        <f>VLOOKUP(C49,[1]Sheet2!$A$1:$AS$610,39,FALSE)</f>
        <v>0</v>
      </c>
      <c r="AP49" s="42">
        <f>VLOOKUP(C49,[1]Sheet2!$A$1:$AS$610,40,FALSE)</f>
        <v>0</v>
      </c>
      <c r="AQ49" s="42">
        <f t="shared" si="8"/>
        <v>7897006638.4700003</v>
      </c>
      <c r="AR49" s="42">
        <f>VLOOKUP(C49,[1]Sheet2!$A$1:$AS$610,42,FALSE)</f>
        <v>0</v>
      </c>
      <c r="AS49" s="42">
        <f>VLOOKUP(C49,[1]Sheet2!$A$1:$AS$610,43,FALSE)</f>
        <v>7500000000</v>
      </c>
      <c r="AT49" s="42">
        <f>VLOOKUP(C49,[1]Sheet2!$A$1:$AS$610,44,FALSE)</f>
        <v>397006638.47000003</v>
      </c>
      <c r="AU49" s="42">
        <f>VLOOKUP(C49,[1]Sheet2!$A$1:$AS$610,45,FALSE)</f>
        <v>0</v>
      </c>
      <c r="AV49" s="43">
        <f t="shared" si="9"/>
        <v>8081006638.4702148</v>
      </c>
      <c r="AW49" s="43">
        <f t="shared" si="28"/>
        <v>-7897006638.4700003</v>
      </c>
      <c r="AX49" s="44">
        <f t="shared" si="11"/>
        <v>184000000.00021458</v>
      </c>
    </row>
    <row r="50" spans="1:50" s="45" customFormat="1" ht="15" customHeight="1" x14ac:dyDescent="0.25">
      <c r="A50" s="37">
        <f t="shared" si="30"/>
        <v>38</v>
      </c>
      <c r="B50" s="37">
        <f t="shared" si="30"/>
        <v>15</v>
      </c>
      <c r="C50" s="38" t="s">
        <v>145</v>
      </c>
      <c r="D50" s="39" t="s">
        <v>103</v>
      </c>
      <c r="E50" s="40">
        <v>42786</v>
      </c>
      <c r="F50" s="41">
        <f t="shared" si="0"/>
        <v>718802210000</v>
      </c>
      <c r="G50" s="42">
        <f t="shared" si="1"/>
        <v>32005000000</v>
      </c>
      <c r="H50" s="42">
        <v>3945000000</v>
      </c>
      <c r="I50" s="42">
        <v>1360000000</v>
      </c>
      <c r="J50" s="42">
        <v>500000000</v>
      </c>
      <c r="K50" s="42">
        <v>26200000000</v>
      </c>
      <c r="L50" s="42">
        <f t="shared" si="2"/>
        <v>541714465000</v>
      </c>
      <c r="M50" s="42">
        <v>13858924000</v>
      </c>
      <c r="N50" s="42">
        <v>411036299000</v>
      </c>
      <c r="O50" s="42">
        <v>116819242000</v>
      </c>
      <c r="P50" s="42">
        <f t="shared" si="3"/>
        <v>145082745000</v>
      </c>
      <c r="Q50" s="42">
        <v>2044628000</v>
      </c>
      <c r="R50" s="42">
        <v>0</v>
      </c>
      <c r="S50" s="42">
        <v>16500000000</v>
      </c>
      <c r="T50" s="42">
        <v>34713923000</v>
      </c>
      <c r="U50" s="42">
        <v>91824194000</v>
      </c>
      <c r="V50" s="42">
        <f t="shared" si="4"/>
        <v>775830169943</v>
      </c>
      <c r="W50" s="42">
        <f t="shared" si="5"/>
        <v>344347955249</v>
      </c>
      <c r="X50" s="42">
        <v>195408470549</v>
      </c>
      <c r="Y50" s="42">
        <v>0</v>
      </c>
      <c r="Z50" s="42">
        <v>0</v>
      </c>
      <c r="AA50" s="42">
        <v>6850000000</v>
      </c>
      <c r="AB50" s="42">
        <v>500000000</v>
      </c>
      <c r="AC50" s="42">
        <v>0</v>
      </c>
      <c r="AD50" s="42">
        <v>141089484700</v>
      </c>
      <c r="AE50" s="42">
        <v>500000000</v>
      </c>
      <c r="AF50" s="42">
        <f t="shared" si="6"/>
        <v>431482214694</v>
      </c>
      <c r="AG50" s="42">
        <v>40960416800</v>
      </c>
      <c r="AH50" s="42">
        <v>112111050618</v>
      </c>
      <c r="AI50" s="42">
        <v>278410747276</v>
      </c>
      <c r="AJ50" s="42">
        <f t="shared" si="7"/>
        <v>59027959943</v>
      </c>
      <c r="AK50" s="42">
        <v>59027959943</v>
      </c>
      <c r="AL50" s="42">
        <v>0</v>
      </c>
      <c r="AM50" s="42">
        <v>0</v>
      </c>
      <c r="AN50" s="42">
        <v>0</v>
      </c>
      <c r="AO50" s="42">
        <v>0</v>
      </c>
      <c r="AP50" s="42">
        <v>0</v>
      </c>
      <c r="AQ50" s="42">
        <f t="shared" si="8"/>
        <v>2000000000</v>
      </c>
      <c r="AR50" s="42">
        <v>0</v>
      </c>
      <c r="AS50" s="42">
        <v>2000000000</v>
      </c>
      <c r="AT50" s="42">
        <v>0</v>
      </c>
      <c r="AU50" s="42">
        <v>0</v>
      </c>
      <c r="AV50" s="43">
        <f t="shared" si="9"/>
        <v>-57027959943</v>
      </c>
      <c r="AW50" s="43">
        <f t="shared" si="28"/>
        <v>57027959943</v>
      </c>
      <c r="AX50" s="44">
        <f t="shared" si="11"/>
        <v>0</v>
      </c>
    </row>
    <row r="51" spans="1:50" s="45" customFormat="1" ht="15" customHeight="1" x14ac:dyDescent="0.25">
      <c r="A51" s="37">
        <f t="shared" si="30"/>
        <v>39</v>
      </c>
      <c r="B51" s="37">
        <f t="shared" si="30"/>
        <v>16</v>
      </c>
      <c r="C51" s="38" t="s">
        <v>146</v>
      </c>
      <c r="D51" s="39" t="s">
        <v>103</v>
      </c>
      <c r="E51" s="40">
        <v>42761</v>
      </c>
      <c r="F51" s="41">
        <f t="shared" si="0"/>
        <v>1017240686724.65</v>
      </c>
      <c r="G51" s="42">
        <f t="shared" si="1"/>
        <v>52299754095</v>
      </c>
      <c r="H51" s="42">
        <v>12874785895</v>
      </c>
      <c r="I51" s="42">
        <v>5140468200</v>
      </c>
      <c r="J51" s="42">
        <v>4600000000</v>
      </c>
      <c r="K51" s="42">
        <v>29684500000</v>
      </c>
      <c r="L51" s="42">
        <f t="shared" si="2"/>
        <v>657508921000</v>
      </c>
      <c r="M51" s="42">
        <v>30396804000</v>
      </c>
      <c r="N51" s="42">
        <v>525591211000</v>
      </c>
      <c r="O51" s="42">
        <v>101520906000</v>
      </c>
      <c r="P51" s="42">
        <f t="shared" si="3"/>
        <v>307432011629.65002</v>
      </c>
      <c r="Q51" s="42">
        <v>0</v>
      </c>
      <c r="R51" s="42">
        <v>0</v>
      </c>
      <c r="S51" s="42">
        <v>21661017629.650002</v>
      </c>
      <c r="T51" s="42">
        <v>57594623000</v>
      </c>
      <c r="U51" s="42">
        <v>228176371000</v>
      </c>
      <c r="V51" s="42">
        <f t="shared" si="4"/>
        <v>1096235641140.65</v>
      </c>
      <c r="W51" s="42">
        <f t="shared" si="5"/>
        <v>622427372326.80005</v>
      </c>
      <c r="X51" s="42">
        <v>322690326373.79999</v>
      </c>
      <c r="Y51" s="42">
        <v>0</v>
      </c>
      <c r="Z51" s="42">
        <v>0</v>
      </c>
      <c r="AA51" s="42">
        <v>12032767500</v>
      </c>
      <c r="AB51" s="42">
        <v>2409732000</v>
      </c>
      <c r="AC51" s="42">
        <v>0</v>
      </c>
      <c r="AD51" s="42">
        <v>284794546453</v>
      </c>
      <c r="AE51" s="42">
        <v>500000000</v>
      </c>
      <c r="AF51" s="42">
        <f t="shared" si="6"/>
        <v>473808268813.84998</v>
      </c>
      <c r="AG51" s="42">
        <v>33408311000</v>
      </c>
      <c r="AH51" s="42">
        <v>192952125734.60001</v>
      </c>
      <c r="AI51" s="42">
        <v>247447832079.25</v>
      </c>
      <c r="AJ51" s="42">
        <f t="shared" si="7"/>
        <v>78994954416</v>
      </c>
      <c r="AK51" s="42">
        <v>78994954416</v>
      </c>
      <c r="AL51" s="42">
        <v>0</v>
      </c>
      <c r="AM51" s="42">
        <v>0</v>
      </c>
      <c r="AN51" s="42">
        <v>0</v>
      </c>
      <c r="AO51" s="42">
        <v>0</v>
      </c>
      <c r="AP51" s="42">
        <v>0</v>
      </c>
      <c r="AQ51" s="42">
        <f t="shared" si="8"/>
        <v>0</v>
      </c>
      <c r="AR51" s="42">
        <v>0</v>
      </c>
      <c r="AS51" s="42">
        <v>0</v>
      </c>
      <c r="AT51" s="42">
        <v>0</v>
      </c>
      <c r="AU51" s="42">
        <v>0</v>
      </c>
      <c r="AV51" s="43">
        <f t="shared" si="9"/>
        <v>-78994954416</v>
      </c>
      <c r="AW51" s="43">
        <f t="shared" si="28"/>
        <v>78994954416</v>
      </c>
      <c r="AX51" s="44">
        <f t="shared" si="11"/>
        <v>0</v>
      </c>
    </row>
    <row r="52" spans="1:50" s="45" customFormat="1" ht="15" customHeight="1" x14ac:dyDescent="0.25">
      <c r="A52" s="37">
        <f t="shared" si="30"/>
        <v>40</v>
      </c>
      <c r="B52" s="37">
        <f t="shared" si="30"/>
        <v>17</v>
      </c>
      <c r="C52" s="38" t="s">
        <v>147</v>
      </c>
      <c r="D52" s="39" t="s">
        <v>103</v>
      </c>
      <c r="E52" s="40">
        <v>42740</v>
      </c>
      <c r="F52" s="41">
        <f t="shared" si="0"/>
        <v>1108754603395</v>
      </c>
      <c r="G52" s="42">
        <f t="shared" si="1"/>
        <v>35150441395</v>
      </c>
      <c r="H52" s="42">
        <v>6880372267</v>
      </c>
      <c r="I52" s="42">
        <v>10199677362</v>
      </c>
      <c r="J52" s="42">
        <v>0</v>
      </c>
      <c r="K52" s="42">
        <v>18070391766</v>
      </c>
      <c r="L52" s="42">
        <f t="shared" si="2"/>
        <v>743522251000</v>
      </c>
      <c r="M52" s="42">
        <v>29493051000</v>
      </c>
      <c r="N52" s="42">
        <v>572675409000</v>
      </c>
      <c r="O52" s="42">
        <v>141353791000</v>
      </c>
      <c r="P52" s="42">
        <f t="shared" si="3"/>
        <v>330081911000</v>
      </c>
      <c r="Q52" s="42">
        <v>0</v>
      </c>
      <c r="R52" s="42">
        <v>0</v>
      </c>
      <c r="S52" s="42">
        <v>42000000000</v>
      </c>
      <c r="T52" s="42">
        <v>0</v>
      </c>
      <c r="U52" s="42">
        <v>288081911000</v>
      </c>
      <c r="V52" s="42">
        <f t="shared" si="4"/>
        <v>1168250468919</v>
      </c>
      <c r="W52" s="42">
        <f t="shared" si="5"/>
        <v>671056670795</v>
      </c>
      <c r="X52" s="42">
        <v>327373591846</v>
      </c>
      <c r="Y52" s="42">
        <v>0</v>
      </c>
      <c r="Z52" s="42">
        <v>0</v>
      </c>
      <c r="AA52" s="42">
        <v>20035225000</v>
      </c>
      <c r="AB52" s="42">
        <v>1982000000</v>
      </c>
      <c r="AC52" s="42">
        <v>1025244963</v>
      </c>
      <c r="AD52" s="42">
        <v>320140608986</v>
      </c>
      <c r="AE52" s="42">
        <v>500000000</v>
      </c>
      <c r="AF52" s="42">
        <f t="shared" si="6"/>
        <v>497193798124</v>
      </c>
      <c r="AG52" s="42">
        <v>44602573900</v>
      </c>
      <c r="AH52" s="42">
        <v>167696506580</v>
      </c>
      <c r="AI52" s="42">
        <v>284894717644</v>
      </c>
      <c r="AJ52" s="42">
        <f t="shared" si="7"/>
        <v>60061505524</v>
      </c>
      <c r="AK52" s="42">
        <v>60061505524</v>
      </c>
      <c r="AL52" s="42">
        <v>0</v>
      </c>
      <c r="AM52" s="42">
        <v>0</v>
      </c>
      <c r="AN52" s="42">
        <v>0</v>
      </c>
      <c r="AO52" s="42">
        <v>0</v>
      </c>
      <c r="AP52" s="42">
        <v>0</v>
      </c>
      <c r="AQ52" s="42">
        <f t="shared" si="8"/>
        <v>565640000</v>
      </c>
      <c r="AR52" s="42">
        <v>0</v>
      </c>
      <c r="AS52" s="42">
        <v>0</v>
      </c>
      <c r="AT52" s="42">
        <v>0</v>
      </c>
      <c r="AU52" s="42">
        <v>565640000</v>
      </c>
      <c r="AV52" s="43">
        <f t="shared" si="9"/>
        <v>-59495865524</v>
      </c>
      <c r="AW52" s="43">
        <f t="shared" si="28"/>
        <v>59495865524</v>
      </c>
      <c r="AX52" s="44">
        <f t="shared" si="11"/>
        <v>0</v>
      </c>
    </row>
    <row r="53" spans="1:50" s="45" customFormat="1" ht="15" customHeight="1" x14ac:dyDescent="0.25">
      <c r="A53" s="37">
        <f t="shared" ref="A53:B68" si="31">A52+1</f>
        <v>41</v>
      </c>
      <c r="B53" s="37">
        <f t="shared" si="31"/>
        <v>18</v>
      </c>
      <c r="C53" s="38" t="s">
        <v>148</v>
      </c>
      <c r="D53" s="39" t="s">
        <v>149</v>
      </c>
      <c r="E53" s="40">
        <v>42734</v>
      </c>
      <c r="F53" s="41">
        <f t="shared" si="0"/>
        <v>524271863554</v>
      </c>
      <c r="G53" s="42">
        <f t="shared" si="1"/>
        <v>24297176000</v>
      </c>
      <c r="H53" s="42">
        <f>VLOOKUP(C53,[1]Sheet2!$A$1:$AS$610,6,FALSE)</f>
        <v>4391000000</v>
      </c>
      <c r="I53" s="42">
        <f>VLOOKUP(C53,[1]Sheet2!$A$1:$AS$610,7,FALSE)</f>
        <v>11046720000</v>
      </c>
      <c r="J53" s="42">
        <f>VLOOKUP(C53,[1]Sheet2!$A$1:$AS$610,8,FALSE)</f>
        <v>1200000000</v>
      </c>
      <c r="K53" s="42">
        <f>VLOOKUP(C53,[1]Sheet2!$A$1:$AS$610,9,FALSE)</f>
        <v>7659456000</v>
      </c>
      <c r="L53" s="42">
        <f t="shared" si="2"/>
        <v>442967749000</v>
      </c>
      <c r="M53" s="42">
        <f>VLOOKUP(C53,[1]Sheet2!$A$1:$AS$610,11,FALSE)</f>
        <v>15330282000</v>
      </c>
      <c r="N53" s="42">
        <f>VLOOKUP(C53,[1]Sheet2!$A$1:$AS$610,12,FALSE)</f>
        <v>342284663000</v>
      </c>
      <c r="O53" s="42">
        <f>VLOOKUP(C53,[1]Sheet2!$A$1:$AS$610,13,FALSE)</f>
        <v>85352804000</v>
      </c>
      <c r="P53" s="42">
        <f t="shared" si="3"/>
        <v>57006938554</v>
      </c>
      <c r="Q53" s="42">
        <f>VLOOKUP(C53,[1]Sheet2!$A$1:$AS$610,15,FALSE)</f>
        <v>0</v>
      </c>
      <c r="R53" s="42">
        <f>VLOOKUP(C53,[1]Sheet2!$A$1:$AS$610,16,FALSE)</f>
        <v>0</v>
      </c>
      <c r="S53" s="42">
        <f>VLOOKUP(C53,[1]Sheet2!$A$1:$AS$610,17,FALSE)</f>
        <v>14523057554</v>
      </c>
      <c r="T53" s="42">
        <f>VLOOKUP(C53,[1]Sheet2!$A$1:$AS$610,18,FALSE)</f>
        <v>0</v>
      </c>
      <c r="U53" s="42">
        <f>VLOOKUP(C53,[1]Sheet2!$A$1:$AS$610,19,FALSE)</f>
        <v>42483881000</v>
      </c>
      <c r="V53" s="42">
        <f t="shared" si="4"/>
        <v>681429146086</v>
      </c>
      <c r="W53" s="42">
        <f t="shared" si="5"/>
        <v>279641296723</v>
      </c>
      <c r="X53" s="42">
        <f>VLOOKUP(C53,[1]Sheet2!$A$1:$AS$610,22,FALSE)</f>
        <v>185299170993</v>
      </c>
      <c r="Y53" s="42">
        <f>VLOOKUP(C53,[1]Sheet2!$A$1:$AS$610,23,FALSE)</f>
        <v>0</v>
      </c>
      <c r="Z53" s="42">
        <f>VLOOKUP(C53,[1]Sheet2!$A$1:$AS$610,24,FALSE)</f>
        <v>0</v>
      </c>
      <c r="AA53" s="42">
        <f>VLOOKUP(C53,[1]Sheet2!$A$1:$AS$610,25,FALSE)</f>
        <v>4330000000</v>
      </c>
      <c r="AB53" s="42">
        <f>VLOOKUP(C53,[1]Sheet2!$A$1:$AS$610,26,FALSE)</f>
        <v>9133150000</v>
      </c>
      <c r="AC53" s="42">
        <f>VLOOKUP(C53,[1]Sheet2!$A$1:$AS$610,27,FALSE)</f>
        <v>1543772000</v>
      </c>
      <c r="AD53" s="42">
        <f>VLOOKUP(C53,[1]Sheet2!$A$1:$AS$610,28,FALSE)</f>
        <v>78835203730</v>
      </c>
      <c r="AE53" s="42">
        <f>VLOOKUP(C53,[1]Sheet2!$A$1:$AS$610,29,FALSE)</f>
        <v>500000000</v>
      </c>
      <c r="AF53" s="42">
        <f t="shared" si="6"/>
        <v>401787849363</v>
      </c>
      <c r="AG53" s="42">
        <f>VLOOKUP(C53,[1]Sheet2!$A$1:$AS$610,31,FALSE)</f>
        <v>741360000</v>
      </c>
      <c r="AH53" s="42">
        <f>VLOOKUP(C53,[1]Sheet2!$A$1:$AS$610,32,FALSE)</f>
        <v>123529606578</v>
      </c>
      <c r="AI53" s="42">
        <f>VLOOKUP(C53,[1]Sheet2!$A$1:$AS$610,33,FALSE)</f>
        <v>277516882785</v>
      </c>
      <c r="AJ53" s="42">
        <f t="shared" si="7"/>
        <v>159657282532</v>
      </c>
      <c r="AK53" s="42">
        <f>VLOOKUP(C53,[1]Sheet2!$A$1:$AS$610,35,FALSE)</f>
        <v>29657282532</v>
      </c>
      <c r="AL53" s="42">
        <f>VLOOKUP(C53,[1]Sheet2!$A$1:$AS$610,36,FALSE)</f>
        <v>0</v>
      </c>
      <c r="AM53" s="42">
        <f>VLOOKUP(C53,[1]Sheet2!$A$1:$AS$610,37,FALSE)</f>
        <v>0</v>
      </c>
      <c r="AN53" s="42">
        <f>VLOOKUP(C53,[1]Sheet2!$A$1:$AS$610,38,FALSE)</f>
        <v>130000000000</v>
      </c>
      <c r="AO53" s="42">
        <f>VLOOKUP(C53,[1]Sheet2!$A$1:$AS$610,39,FALSE)</f>
        <v>0</v>
      </c>
      <c r="AP53" s="42">
        <f>VLOOKUP(C53,[1]Sheet2!$A$1:$AS$610,40,FALSE)</f>
        <v>0</v>
      </c>
      <c r="AQ53" s="42">
        <f t="shared" si="8"/>
        <v>2500000000</v>
      </c>
      <c r="AR53" s="42">
        <f>VLOOKUP(C53,[1]Sheet2!$A$1:$AS$610,42,FALSE)</f>
        <v>0</v>
      </c>
      <c r="AS53" s="42">
        <f>VLOOKUP(C53,[1]Sheet2!$A$1:$AS$610,43,FALSE)</f>
        <v>2500000000</v>
      </c>
      <c r="AT53" s="42">
        <f>VLOOKUP(C53,[1]Sheet2!$A$1:$AS$610,44,FALSE)</f>
        <v>0</v>
      </c>
      <c r="AU53" s="42">
        <f>VLOOKUP(C53,[1]Sheet2!$A$1:$AS$610,45,FALSE)</f>
        <v>0</v>
      </c>
      <c r="AV53" s="43">
        <f t="shared" si="9"/>
        <v>-157157282532</v>
      </c>
      <c r="AW53" s="43">
        <f t="shared" si="28"/>
        <v>157157282532</v>
      </c>
      <c r="AX53" s="44">
        <f t="shared" si="11"/>
        <v>0</v>
      </c>
    </row>
    <row r="54" spans="1:50" s="45" customFormat="1" ht="15" customHeight="1" x14ac:dyDescent="0.25">
      <c r="A54" s="37">
        <f t="shared" si="31"/>
        <v>42</v>
      </c>
      <c r="B54" s="37">
        <f t="shared" si="31"/>
        <v>19</v>
      </c>
      <c r="C54" s="38" t="s">
        <v>150</v>
      </c>
      <c r="D54" s="39" t="s">
        <v>96</v>
      </c>
      <c r="E54" s="40">
        <v>42734</v>
      </c>
      <c r="F54" s="41">
        <f t="shared" si="0"/>
        <v>832089052652</v>
      </c>
      <c r="G54" s="42">
        <f t="shared" si="1"/>
        <v>50000000000</v>
      </c>
      <c r="H54" s="42">
        <v>13526000000</v>
      </c>
      <c r="I54" s="42">
        <v>7504500000</v>
      </c>
      <c r="J54" s="42">
        <v>2469500000</v>
      </c>
      <c r="K54" s="42">
        <v>26500000000</v>
      </c>
      <c r="L54" s="42">
        <f t="shared" si="2"/>
        <v>612696287272</v>
      </c>
      <c r="M54" s="42">
        <v>16024329000</v>
      </c>
      <c r="N54" s="42">
        <v>476191394272</v>
      </c>
      <c r="O54" s="42">
        <v>120480564000</v>
      </c>
      <c r="P54" s="42">
        <f t="shared" si="3"/>
        <v>169392765380</v>
      </c>
      <c r="Q54" s="42">
        <v>0</v>
      </c>
      <c r="R54" s="42">
        <v>0</v>
      </c>
      <c r="S54" s="42">
        <v>9398716380</v>
      </c>
      <c r="T54" s="42">
        <v>59966246000</v>
      </c>
      <c r="U54" s="42">
        <v>100027803000</v>
      </c>
      <c r="V54" s="42">
        <f t="shared" si="4"/>
        <v>902089052652</v>
      </c>
      <c r="W54" s="42">
        <f t="shared" si="5"/>
        <v>441649675688</v>
      </c>
      <c r="X54" s="42">
        <v>286219009688</v>
      </c>
      <c r="Y54" s="42">
        <v>0</v>
      </c>
      <c r="Z54" s="42">
        <v>0</v>
      </c>
      <c r="AA54" s="42">
        <v>8470000000</v>
      </c>
      <c r="AB54" s="42">
        <v>1750000000</v>
      </c>
      <c r="AC54" s="42">
        <v>1257915000</v>
      </c>
      <c r="AD54" s="42">
        <v>141952751000</v>
      </c>
      <c r="AE54" s="42">
        <v>2000000000</v>
      </c>
      <c r="AF54" s="42">
        <f t="shared" si="6"/>
        <v>460439376964</v>
      </c>
      <c r="AG54" s="42">
        <v>26263413000</v>
      </c>
      <c r="AH54" s="42">
        <v>182992594703</v>
      </c>
      <c r="AI54" s="42">
        <v>251183369261</v>
      </c>
      <c r="AJ54" s="42">
        <f t="shared" si="7"/>
        <v>70000000000</v>
      </c>
      <c r="AK54" s="42">
        <v>70000000000</v>
      </c>
      <c r="AL54" s="42">
        <v>0</v>
      </c>
      <c r="AM54" s="42">
        <v>0</v>
      </c>
      <c r="AN54" s="42">
        <v>0</v>
      </c>
      <c r="AO54" s="42">
        <v>0</v>
      </c>
      <c r="AP54" s="42">
        <v>0</v>
      </c>
      <c r="AQ54" s="42">
        <f t="shared" si="8"/>
        <v>0</v>
      </c>
      <c r="AR54" s="42">
        <v>0</v>
      </c>
      <c r="AS54" s="42">
        <v>0</v>
      </c>
      <c r="AT54" s="42">
        <v>0</v>
      </c>
      <c r="AU54" s="42">
        <v>0</v>
      </c>
      <c r="AV54" s="43">
        <f t="shared" si="9"/>
        <v>-70000000000</v>
      </c>
      <c r="AW54" s="43">
        <f t="shared" si="28"/>
        <v>70000000000</v>
      </c>
      <c r="AX54" s="44">
        <f t="shared" si="11"/>
        <v>0</v>
      </c>
    </row>
    <row r="55" spans="1:50" s="45" customFormat="1" x14ac:dyDescent="0.25">
      <c r="A55" s="37">
        <f t="shared" si="31"/>
        <v>43</v>
      </c>
      <c r="B55" s="37">
        <f t="shared" si="31"/>
        <v>20</v>
      </c>
      <c r="C55" s="47" t="s">
        <v>151</v>
      </c>
      <c r="D55" s="39" t="s">
        <v>86</v>
      </c>
      <c r="E55" s="40">
        <v>42744</v>
      </c>
      <c r="F55" s="41">
        <f t="shared" si="0"/>
        <v>2413603489092</v>
      </c>
      <c r="G55" s="42">
        <f t="shared" si="1"/>
        <v>213789585400</v>
      </c>
      <c r="H55" s="42">
        <v>75350000000</v>
      </c>
      <c r="I55" s="42">
        <v>9264000000</v>
      </c>
      <c r="J55" s="42">
        <v>18000000000</v>
      </c>
      <c r="K55" s="42">
        <v>111175585400</v>
      </c>
      <c r="L55" s="42">
        <f t="shared" si="2"/>
        <v>1787150548692</v>
      </c>
      <c r="M55" s="42">
        <v>128458360692</v>
      </c>
      <c r="N55" s="42">
        <v>1230816187000</v>
      </c>
      <c r="O55" s="42">
        <v>427876001000</v>
      </c>
      <c r="P55" s="42">
        <f t="shared" si="3"/>
        <v>412663355000</v>
      </c>
      <c r="Q55" s="42">
        <v>8615815000</v>
      </c>
      <c r="R55" s="42">
        <v>0</v>
      </c>
      <c r="S55" s="42">
        <v>110000000000</v>
      </c>
      <c r="T55" s="42">
        <v>0</v>
      </c>
      <c r="U55" s="42">
        <v>294047540000</v>
      </c>
      <c r="V55" s="42">
        <f t="shared" si="4"/>
        <v>2304907688629</v>
      </c>
      <c r="W55" s="42">
        <f t="shared" si="5"/>
        <v>1632911682813</v>
      </c>
      <c r="X55" s="42">
        <v>1154072396944</v>
      </c>
      <c r="Y55" s="42">
        <v>0</v>
      </c>
      <c r="Z55" s="42">
        <v>0</v>
      </c>
      <c r="AA55" s="42">
        <v>35849400000</v>
      </c>
      <c r="AB55" s="42">
        <v>2000000000</v>
      </c>
      <c r="AC55" s="42">
        <v>0</v>
      </c>
      <c r="AD55" s="42">
        <v>430989885869</v>
      </c>
      <c r="AE55" s="42">
        <v>10000000000</v>
      </c>
      <c r="AF55" s="42">
        <f t="shared" si="6"/>
        <v>671996005816</v>
      </c>
      <c r="AG55" s="42">
        <v>7575775200</v>
      </c>
      <c r="AH55" s="42">
        <v>471434921016</v>
      </c>
      <c r="AI55" s="42">
        <v>192985309600</v>
      </c>
      <c r="AJ55" s="42">
        <f t="shared" si="7"/>
        <v>2552400000</v>
      </c>
      <c r="AK55" s="42">
        <v>2552400000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f t="shared" si="8"/>
        <v>111248200463</v>
      </c>
      <c r="AR55" s="42">
        <v>0</v>
      </c>
      <c r="AS55" s="42">
        <v>44391163771</v>
      </c>
      <c r="AT55" s="42">
        <v>66857036692</v>
      </c>
      <c r="AU55" s="42">
        <v>0</v>
      </c>
      <c r="AV55" s="43">
        <f t="shared" si="9"/>
        <v>108695800463</v>
      </c>
      <c r="AW55" s="43">
        <f t="shared" si="28"/>
        <v>-108695800463</v>
      </c>
      <c r="AX55" s="44">
        <f t="shared" si="11"/>
        <v>0</v>
      </c>
    </row>
    <row r="56" spans="1:50" s="45" customFormat="1" ht="15" customHeight="1" x14ac:dyDescent="0.25">
      <c r="A56" s="37">
        <f t="shared" si="31"/>
        <v>44</v>
      </c>
      <c r="B56" s="37">
        <f t="shared" si="31"/>
        <v>21</v>
      </c>
      <c r="C56" s="38" t="s">
        <v>152</v>
      </c>
      <c r="D56" s="39" t="s">
        <v>90</v>
      </c>
      <c r="E56" s="40">
        <v>42734</v>
      </c>
      <c r="F56" s="41">
        <f t="shared" si="0"/>
        <v>1191626643686</v>
      </c>
      <c r="G56" s="42">
        <f t="shared" si="1"/>
        <v>81435846816</v>
      </c>
      <c r="H56" s="42">
        <v>17370628628</v>
      </c>
      <c r="I56" s="42">
        <v>8905927188</v>
      </c>
      <c r="J56" s="42">
        <v>40360000000</v>
      </c>
      <c r="K56" s="42">
        <v>14799291000</v>
      </c>
      <c r="L56" s="42">
        <f t="shared" si="2"/>
        <v>860325451870</v>
      </c>
      <c r="M56" s="42">
        <v>43801448870</v>
      </c>
      <c r="N56" s="42">
        <v>654669272000</v>
      </c>
      <c r="O56" s="42">
        <v>161854731000</v>
      </c>
      <c r="P56" s="42">
        <f t="shared" si="3"/>
        <v>249865345000</v>
      </c>
      <c r="Q56" s="42">
        <v>519200000</v>
      </c>
      <c r="R56" s="42">
        <v>0</v>
      </c>
      <c r="S56" s="42">
        <v>37000000000</v>
      </c>
      <c r="T56" s="42">
        <v>50676139000</v>
      </c>
      <c r="U56" s="42">
        <v>161670006000</v>
      </c>
      <c r="V56" s="42">
        <f t="shared" si="4"/>
        <v>1191928498270</v>
      </c>
      <c r="W56" s="42">
        <f t="shared" si="5"/>
        <v>718006831406</v>
      </c>
      <c r="X56" s="42">
        <v>502785089674</v>
      </c>
      <c r="Y56" s="42">
        <v>0</v>
      </c>
      <c r="Z56" s="42">
        <v>0</v>
      </c>
      <c r="AA56" s="42">
        <v>13062660000</v>
      </c>
      <c r="AB56" s="42">
        <v>3053000000</v>
      </c>
      <c r="AC56" s="42">
        <v>1431622830</v>
      </c>
      <c r="AD56" s="42">
        <v>195174458902</v>
      </c>
      <c r="AE56" s="42">
        <v>2500000000</v>
      </c>
      <c r="AF56" s="42">
        <f t="shared" si="6"/>
        <v>473921666864</v>
      </c>
      <c r="AG56" s="42">
        <v>26877658072</v>
      </c>
      <c r="AH56" s="42">
        <v>195941527664</v>
      </c>
      <c r="AI56" s="42">
        <v>251102481128</v>
      </c>
      <c r="AJ56" s="42">
        <f t="shared" si="7"/>
        <v>21301854584</v>
      </c>
      <c r="AK56" s="42">
        <v>21301854584</v>
      </c>
      <c r="AL56" s="42">
        <v>0</v>
      </c>
      <c r="AM56" s="42">
        <v>0</v>
      </c>
      <c r="AN56" s="42">
        <v>0</v>
      </c>
      <c r="AO56" s="42">
        <v>0</v>
      </c>
      <c r="AP56" s="42">
        <v>0</v>
      </c>
      <c r="AQ56" s="42">
        <f t="shared" si="8"/>
        <v>21000000000</v>
      </c>
      <c r="AR56" s="42">
        <v>0</v>
      </c>
      <c r="AS56" s="42">
        <v>21000000000</v>
      </c>
      <c r="AT56" s="42">
        <v>0</v>
      </c>
      <c r="AU56" s="42">
        <v>0</v>
      </c>
      <c r="AV56" s="43">
        <f t="shared" si="9"/>
        <v>-301854584</v>
      </c>
      <c r="AW56" s="43">
        <f t="shared" si="28"/>
        <v>301854584</v>
      </c>
      <c r="AX56" s="44">
        <f t="shared" si="11"/>
        <v>0</v>
      </c>
    </row>
    <row r="57" spans="1:50" s="45" customFormat="1" ht="15" customHeight="1" x14ac:dyDescent="0.25">
      <c r="A57" s="37">
        <f t="shared" si="31"/>
        <v>45</v>
      </c>
      <c r="B57" s="37">
        <f t="shared" si="31"/>
        <v>22</v>
      </c>
      <c r="C57" s="38" t="s">
        <v>153</v>
      </c>
      <c r="D57" s="39" t="s">
        <v>103</v>
      </c>
      <c r="E57" s="40">
        <v>42759</v>
      </c>
      <c r="F57" s="41">
        <f t="shared" si="0"/>
        <v>1068524630924</v>
      </c>
      <c r="G57" s="42">
        <f t="shared" si="1"/>
        <v>72369935497</v>
      </c>
      <c r="H57" s="42">
        <v>15000000000</v>
      </c>
      <c r="I57" s="42">
        <v>4250000000</v>
      </c>
      <c r="J57" s="42">
        <v>9351985497</v>
      </c>
      <c r="K57" s="42">
        <v>43767950000</v>
      </c>
      <c r="L57" s="42">
        <f t="shared" si="2"/>
        <v>832636278000</v>
      </c>
      <c r="M57" s="42">
        <v>24057844000</v>
      </c>
      <c r="N57" s="42">
        <v>633513831000</v>
      </c>
      <c r="O57" s="42">
        <v>175064603000</v>
      </c>
      <c r="P57" s="42">
        <f t="shared" si="3"/>
        <v>163518417427</v>
      </c>
      <c r="Q57" s="42">
        <v>0</v>
      </c>
      <c r="R57" s="42">
        <v>0</v>
      </c>
      <c r="S57" s="42">
        <v>35125183427</v>
      </c>
      <c r="T57" s="42">
        <v>0</v>
      </c>
      <c r="U57" s="42">
        <f>123393234000+5000000000</f>
        <v>128393234000</v>
      </c>
      <c r="V57" s="42">
        <f t="shared" si="4"/>
        <v>1091824630924</v>
      </c>
      <c r="W57" s="42">
        <f t="shared" si="5"/>
        <v>674023076464</v>
      </c>
      <c r="X57" s="42">
        <v>499089733464</v>
      </c>
      <c r="Y57" s="42">
        <v>0</v>
      </c>
      <c r="Z57" s="42">
        <v>0</v>
      </c>
      <c r="AA57" s="42">
        <v>29801909000</v>
      </c>
      <c r="AB57" s="42">
        <v>3200000000</v>
      </c>
      <c r="AC57" s="42">
        <v>0</v>
      </c>
      <c r="AD57" s="42">
        <v>140014434000</v>
      </c>
      <c r="AE57" s="42">
        <v>1917000000</v>
      </c>
      <c r="AF57" s="42">
        <f t="shared" si="6"/>
        <v>417801554460</v>
      </c>
      <c r="AG57" s="42">
        <v>32552642420</v>
      </c>
      <c r="AH57" s="42">
        <v>212997291040</v>
      </c>
      <c r="AI57" s="42">
        <v>172251621000</v>
      </c>
      <c r="AJ57" s="42">
        <f t="shared" si="7"/>
        <v>24300000000</v>
      </c>
      <c r="AK57" s="42">
        <v>24300000000</v>
      </c>
      <c r="AL57" s="42">
        <v>0</v>
      </c>
      <c r="AM57" s="42">
        <v>0</v>
      </c>
      <c r="AN57" s="42">
        <v>0</v>
      </c>
      <c r="AO57" s="42">
        <v>0</v>
      </c>
      <c r="AP57" s="42">
        <v>0</v>
      </c>
      <c r="AQ57" s="42">
        <f t="shared" si="8"/>
        <v>1000000000</v>
      </c>
      <c r="AR57" s="42">
        <v>0</v>
      </c>
      <c r="AS57" s="42">
        <v>1000000000</v>
      </c>
      <c r="AT57" s="42">
        <v>0</v>
      </c>
      <c r="AU57" s="42">
        <v>0</v>
      </c>
      <c r="AV57" s="43">
        <f t="shared" si="9"/>
        <v>-23300000000</v>
      </c>
      <c r="AW57" s="43">
        <f t="shared" si="28"/>
        <v>23300000000</v>
      </c>
      <c r="AX57" s="44">
        <f t="shared" si="11"/>
        <v>0</v>
      </c>
    </row>
    <row r="58" spans="1:50" s="45" customFormat="1" ht="15" customHeight="1" x14ac:dyDescent="0.25">
      <c r="A58" s="37">
        <f t="shared" si="31"/>
        <v>46</v>
      </c>
      <c r="B58" s="37">
        <f t="shared" si="31"/>
        <v>23</v>
      </c>
      <c r="C58" s="47" t="s">
        <v>154</v>
      </c>
      <c r="D58" s="39" t="s">
        <v>99</v>
      </c>
      <c r="E58" s="40">
        <v>42734</v>
      </c>
      <c r="F58" s="48">
        <f t="shared" si="0"/>
        <v>1160979706672.3999</v>
      </c>
      <c r="G58" s="49">
        <f t="shared" si="1"/>
        <v>94623508995</v>
      </c>
      <c r="H58" s="49">
        <v>11910849266</v>
      </c>
      <c r="I58" s="49">
        <v>45794847734</v>
      </c>
      <c r="J58" s="49">
        <v>7750000000</v>
      </c>
      <c r="K58" s="49">
        <v>29167811995</v>
      </c>
      <c r="L58" s="49">
        <f t="shared" si="2"/>
        <v>754760693000</v>
      </c>
      <c r="M58" s="49">
        <v>26503417000</v>
      </c>
      <c r="N58" s="49">
        <v>650827006000</v>
      </c>
      <c r="O58" s="49">
        <v>77430270000</v>
      </c>
      <c r="P58" s="49">
        <f t="shared" si="3"/>
        <v>311595504677.40002</v>
      </c>
      <c r="Q58" s="49">
        <v>0</v>
      </c>
      <c r="R58" s="49">
        <v>0</v>
      </c>
      <c r="S58" s="49">
        <v>30599718677.400002</v>
      </c>
      <c r="T58" s="49">
        <v>100296960000</v>
      </c>
      <c r="U58" s="49">
        <v>180698826000</v>
      </c>
      <c r="V58" s="49">
        <f t="shared" si="4"/>
        <v>1198948378695.51</v>
      </c>
      <c r="W58" s="49">
        <f t="shared" si="5"/>
        <v>765286385707.40002</v>
      </c>
      <c r="X58" s="49">
        <v>507242104662.40002</v>
      </c>
      <c r="Y58" s="49">
        <v>0</v>
      </c>
      <c r="Z58" s="49">
        <v>0</v>
      </c>
      <c r="AA58" s="49">
        <v>21316939770</v>
      </c>
      <c r="AB58" s="49">
        <v>1150000000</v>
      </c>
      <c r="AC58" s="49">
        <v>0</v>
      </c>
      <c r="AD58" s="49">
        <v>224077341275</v>
      </c>
      <c r="AE58" s="49">
        <v>11500000000</v>
      </c>
      <c r="AF58" s="49">
        <f t="shared" si="6"/>
        <v>433661992988.10999</v>
      </c>
      <c r="AG58" s="49">
        <v>46881626976</v>
      </c>
      <c r="AH58" s="49">
        <v>233720672969</v>
      </c>
      <c r="AI58" s="49">
        <v>153059693043.10999</v>
      </c>
      <c r="AJ58" s="49">
        <f t="shared" si="7"/>
        <v>46968672023.110001</v>
      </c>
      <c r="AK58" s="49">
        <v>46968672023.110001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f t="shared" si="8"/>
        <v>9000000000</v>
      </c>
      <c r="AR58" s="49">
        <v>0</v>
      </c>
      <c r="AS58" s="49">
        <v>9000000000</v>
      </c>
      <c r="AT58" s="49">
        <v>0</v>
      </c>
      <c r="AU58" s="49">
        <v>0</v>
      </c>
      <c r="AV58" s="50">
        <f t="shared" si="9"/>
        <v>-37968672023.110107</v>
      </c>
      <c r="AW58" s="50">
        <f t="shared" si="28"/>
        <v>37968672023.110001</v>
      </c>
      <c r="AX58" s="44">
        <f t="shared" si="11"/>
        <v>-1.068115234375E-4</v>
      </c>
    </row>
    <row r="59" spans="1:50" s="45" customFormat="1" ht="15" customHeight="1" x14ac:dyDescent="0.25">
      <c r="A59" s="37">
        <f t="shared" si="31"/>
        <v>47</v>
      </c>
      <c r="B59" s="37">
        <f t="shared" si="31"/>
        <v>24</v>
      </c>
      <c r="C59" s="38" t="s">
        <v>155</v>
      </c>
      <c r="D59" s="39" t="s">
        <v>111</v>
      </c>
      <c r="E59" s="40">
        <v>42731</v>
      </c>
      <c r="F59" s="41">
        <f t="shared" si="0"/>
        <v>1100676088660</v>
      </c>
      <c r="G59" s="42">
        <f t="shared" si="1"/>
        <v>44367570060</v>
      </c>
      <c r="H59" s="42">
        <v>12946034750</v>
      </c>
      <c r="I59" s="42">
        <v>6797281133</v>
      </c>
      <c r="J59" s="42">
        <v>3661206762</v>
      </c>
      <c r="K59" s="42">
        <v>20963047415</v>
      </c>
      <c r="L59" s="42">
        <f t="shared" si="2"/>
        <v>798493591928</v>
      </c>
      <c r="M59" s="42">
        <v>19959182000</v>
      </c>
      <c r="N59" s="42">
        <v>557421053928</v>
      </c>
      <c r="O59" s="42">
        <v>221113356000</v>
      </c>
      <c r="P59" s="42">
        <f t="shared" si="3"/>
        <v>257814926672</v>
      </c>
      <c r="Q59" s="42">
        <v>0</v>
      </c>
      <c r="R59" s="42">
        <v>0</v>
      </c>
      <c r="S59" s="42">
        <v>39176302672</v>
      </c>
      <c r="T59" s="42">
        <v>44572977000</v>
      </c>
      <c r="U59" s="42">
        <f>601920000+173463727000</f>
        <v>174065647000</v>
      </c>
      <c r="V59" s="42">
        <f t="shared" si="4"/>
        <v>1135016088660</v>
      </c>
      <c r="W59" s="42">
        <f t="shared" si="5"/>
        <v>667194582251</v>
      </c>
      <c r="X59" s="42">
        <v>420982595251</v>
      </c>
      <c r="Y59" s="42">
        <v>0</v>
      </c>
      <c r="Z59" s="42">
        <v>0</v>
      </c>
      <c r="AA59" s="42">
        <v>6339800000</v>
      </c>
      <c r="AB59" s="42">
        <v>610000000</v>
      </c>
      <c r="AC59" s="42">
        <v>0</v>
      </c>
      <c r="AD59" s="42">
        <v>234262187000</v>
      </c>
      <c r="AE59" s="42">
        <v>5000000000</v>
      </c>
      <c r="AF59" s="42">
        <f t="shared" si="6"/>
        <v>467821506409</v>
      </c>
      <c r="AG59" s="42">
        <v>36356460160</v>
      </c>
      <c r="AH59" s="42">
        <v>247930927180</v>
      </c>
      <c r="AI59" s="42">
        <v>183534119069</v>
      </c>
      <c r="AJ59" s="42">
        <f t="shared" si="7"/>
        <v>39340000000</v>
      </c>
      <c r="AK59" s="42">
        <v>39340000000</v>
      </c>
      <c r="AL59" s="42">
        <v>0</v>
      </c>
      <c r="AM59" s="42">
        <v>0</v>
      </c>
      <c r="AN59" s="42">
        <v>0</v>
      </c>
      <c r="AO59" s="42">
        <v>0</v>
      </c>
      <c r="AP59" s="42">
        <v>0</v>
      </c>
      <c r="AQ59" s="42">
        <f t="shared" si="8"/>
        <v>5000000000</v>
      </c>
      <c r="AR59" s="42">
        <v>0</v>
      </c>
      <c r="AS59" s="42">
        <v>5000000000</v>
      </c>
      <c r="AT59" s="42">
        <v>0</v>
      </c>
      <c r="AU59" s="42">
        <v>0</v>
      </c>
      <c r="AV59" s="43">
        <f t="shared" si="9"/>
        <v>-34340000000</v>
      </c>
      <c r="AW59" s="43">
        <f t="shared" si="28"/>
        <v>34340000000</v>
      </c>
      <c r="AX59" s="44">
        <f t="shared" si="11"/>
        <v>0</v>
      </c>
    </row>
    <row r="60" spans="1:50" s="45" customFormat="1" ht="15" customHeight="1" x14ac:dyDescent="0.25">
      <c r="A60" s="37">
        <f t="shared" si="31"/>
        <v>48</v>
      </c>
      <c r="B60" s="37">
        <f t="shared" si="31"/>
        <v>25</v>
      </c>
      <c r="C60" s="47" t="s">
        <v>156</v>
      </c>
      <c r="D60" s="39" t="s">
        <v>96</v>
      </c>
      <c r="E60" s="40">
        <v>42733</v>
      </c>
      <c r="F60" s="41">
        <f t="shared" si="0"/>
        <v>1387104799773</v>
      </c>
      <c r="G60" s="42">
        <f t="shared" si="1"/>
        <v>102479860648</v>
      </c>
      <c r="H60" s="42">
        <v>51067000000</v>
      </c>
      <c r="I60" s="42">
        <v>16087440000</v>
      </c>
      <c r="J60" s="42">
        <v>0</v>
      </c>
      <c r="K60" s="42">
        <v>35325420648</v>
      </c>
      <c r="L60" s="42">
        <f t="shared" si="2"/>
        <v>1063448145000</v>
      </c>
      <c r="M60" s="42">
        <v>48511614000</v>
      </c>
      <c r="N60" s="42">
        <v>774457677000</v>
      </c>
      <c r="O60" s="42">
        <v>240478854000</v>
      </c>
      <c r="P60" s="42">
        <f t="shared" si="3"/>
        <v>221176794125</v>
      </c>
      <c r="Q60" s="42">
        <v>0</v>
      </c>
      <c r="R60" s="42">
        <v>0</v>
      </c>
      <c r="S60" s="42">
        <v>35000000000</v>
      </c>
      <c r="T60" s="42">
        <v>0</v>
      </c>
      <c r="U60" s="42">
        <f>183849815000+2326979125</f>
        <v>186176794125</v>
      </c>
      <c r="V60" s="42">
        <f t="shared" si="4"/>
        <v>1386104799773</v>
      </c>
      <c r="W60" s="42">
        <f t="shared" si="5"/>
        <v>895035183435</v>
      </c>
      <c r="X60" s="42">
        <v>620949903555</v>
      </c>
      <c r="Y60" s="42">
        <v>0</v>
      </c>
      <c r="Z60" s="42">
        <v>0</v>
      </c>
      <c r="AA60" s="42">
        <v>12058000000</v>
      </c>
      <c r="AB60" s="42">
        <v>2985000000</v>
      </c>
      <c r="AC60" s="42">
        <v>6613000000</v>
      </c>
      <c r="AD60" s="42">
        <v>250929279880</v>
      </c>
      <c r="AE60" s="42">
        <v>1500000000</v>
      </c>
      <c r="AF60" s="42">
        <f t="shared" si="6"/>
        <v>491069616338</v>
      </c>
      <c r="AG60" s="42">
        <v>70788022979</v>
      </c>
      <c r="AH60" s="42">
        <v>209100092591</v>
      </c>
      <c r="AI60" s="42">
        <v>211181500768</v>
      </c>
      <c r="AJ60" s="42">
        <f t="shared" si="7"/>
        <v>0</v>
      </c>
      <c r="AK60" s="42">
        <v>0</v>
      </c>
      <c r="AL60" s="42">
        <v>0</v>
      </c>
      <c r="AM60" s="42">
        <v>0</v>
      </c>
      <c r="AN60" s="42">
        <v>0</v>
      </c>
      <c r="AO60" s="42">
        <v>0</v>
      </c>
      <c r="AP60" s="42">
        <v>0</v>
      </c>
      <c r="AQ60" s="42">
        <f t="shared" si="8"/>
        <v>1000000000</v>
      </c>
      <c r="AR60" s="42">
        <v>0</v>
      </c>
      <c r="AS60" s="42">
        <v>1000000000</v>
      </c>
      <c r="AT60" s="42">
        <v>0</v>
      </c>
      <c r="AU60" s="42">
        <v>0</v>
      </c>
      <c r="AV60" s="43">
        <f t="shared" si="9"/>
        <v>1000000000</v>
      </c>
      <c r="AW60" s="43">
        <f t="shared" si="28"/>
        <v>-1000000000</v>
      </c>
      <c r="AX60" s="44">
        <f t="shared" si="11"/>
        <v>0</v>
      </c>
    </row>
    <row r="61" spans="1:50" s="45" customFormat="1" ht="15" customHeight="1" x14ac:dyDescent="0.25">
      <c r="A61" s="37">
        <f t="shared" si="31"/>
        <v>49</v>
      </c>
      <c r="B61" s="37">
        <f t="shared" si="31"/>
        <v>26</v>
      </c>
      <c r="C61" s="47" t="s">
        <v>157</v>
      </c>
      <c r="D61" s="39" t="s">
        <v>111</v>
      </c>
      <c r="E61" s="40">
        <v>42734</v>
      </c>
      <c r="F61" s="48">
        <f t="shared" si="0"/>
        <v>873467187310</v>
      </c>
      <c r="G61" s="49">
        <f t="shared" si="1"/>
        <v>98283092444</v>
      </c>
      <c r="H61" s="49">
        <v>36125021500</v>
      </c>
      <c r="I61" s="49">
        <v>7348987598</v>
      </c>
      <c r="J61" s="49">
        <v>4212978767</v>
      </c>
      <c r="K61" s="49">
        <v>50596104579</v>
      </c>
      <c r="L61" s="49">
        <f t="shared" si="2"/>
        <v>719167216158</v>
      </c>
      <c r="M61" s="49">
        <v>24381723158</v>
      </c>
      <c r="N61" s="49">
        <v>574469158000</v>
      </c>
      <c r="O61" s="49">
        <v>120316335000</v>
      </c>
      <c r="P61" s="49">
        <f t="shared" si="3"/>
        <v>56016878708</v>
      </c>
      <c r="Q61" s="49">
        <v>0</v>
      </c>
      <c r="R61" s="49">
        <v>0</v>
      </c>
      <c r="S61" s="49">
        <v>56016878708</v>
      </c>
      <c r="T61" s="49">
        <v>0</v>
      </c>
      <c r="U61" s="49">
        <v>0</v>
      </c>
      <c r="V61" s="49">
        <f t="shared" si="4"/>
        <v>914618290540</v>
      </c>
      <c r="W61" s="49">
        <f t="shared" si="5"/>
        <v>450524357040</v>
      </c>
      <c r="X61" s="49">
        <v>438353593115</v>
      </c>
      <c r="Y61" s="49">
        <v>0</v>
      </c>
      <c r="Z61" s="49">
        <v>263734200</v>
      </c>
      <c r="AA61" s="49">
        <v>8960590000</v>
      </c>
      <c r="AB61" s="49">
        <v>1257700000</v>
      </c>
      <c r="AC61" s="49">
        <v>0</v>
      </c>
      <c r="AD61" s="49">
        <v>588739725</v>
      </c>
      <c r="AE61" s="49">
        <v>1100000000</v>
      </c>
      <c r="AF61" s="49">
        <f t="shared" si="6"/>
        <v>464093933500</v>
      </c>
      <c r="AG61" s="49">
        <v>59715452250</v>
      </c>
      <c r="AH61" s="49">
        <v>223714470720</v>
      </c>
      <c r="AI61" s="49">
        <v>180664010530</v>
      </c>
      <c r="AJ61" s="49">
        <f t="shared" si="7"/>
        <v>45041103230</v>
      </c>
      <c r="AK61" s="49">
        <v>45041103230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f t="shared" si="8"/>
        <v>3890000000</v>
      </c>
      <c r="AR61" s="49">
        <v>0</v>
      </c>
      <c r="AS61" s="49">
        <v>3890000000</v>
      </c>
      <c r="AT61" s="49">
        <v>0</v>
      </c>
      <c r="AU61" s="49">
        <v>0</v>
      </c>
      <c r="AV61" s="50">
        <f t="shared" si="9"/>
        <v>-41151103230</v>
      </c>
      <c r="AW61" s="50">
        <f t="shared" si="28"/>
        <v>41151103230</v>
      </c>
      <c r="AX61" s="44">
        <f t="shared" si="11"/>
        <v>0</v>
      </c>
    </row>
    <row r="62" spans="1:50" s="45" customFormat="1" ht="15" customHeight="1" x14ac:dyDescent="0.25">
      <c r="A62" s="37">
        <f t="shared" si="31"/>
        <v>50</v>
      </c>
      <c r="B62" s="37">
        <f t="shared" si="31"/>
        <v>27</v>
      </c>
      <c r="C62" s="38" t="s">
        <v>158</v>
      </c>
      <c r="D62" s="39" t="s">
        <v>103</v>
      </c>
      <c r="E62" s="40">
        <v>42772</v>
      </c>
      <c r="F62" s="41">
        <f t="shared" si="0"/>
        <v>699262251200</v>
      </c>
      <c r="G62" s="42">
        <f t="shared" si="1"/>
        <v>34937400200</v>
      </c>
      <c r="H62" s="42">
        <f>VLOOKUP(C62,[1]Sheet2!$A$1:$AS$610,6,FALSE)</f>
        <v>14000000000</v>
      </c>
      <c r="I62" s="42">
        <f>VLOOKUP(C62,[1]Sheet2!$A$1:$AS$610,7,FALSE)</f>
        <v>4210000000</v>
      </c>
      <c r="J62" s="42">
        <f>VLOOKUP(C62,[1]Sheet2!$A$1:$AS$610,8,FALSE)</f>
        <v>0</v>
      </c>
      <c r="K62" s="42">
        <f>VLOOKUP(C62,[1]Sheet2!$A$1:$AS$610,9,FALSE)</f>
        <v>16727400200</v>
      </c>
      <c r="L62" s="42">
        <f t="shared" si="2"/>
        <v>521795992000</v>
      </c>
      <c r="M62" s="42">
        <f>VLOOKUP(C62,[1]Sheet2!$A$1:$AS$610,11,FALSE)</f>
        <v>10116910000</v>
      </c>
      <c r="N62" s="42">
        <f>VLOOKUP(C62,[1]Sheet2!$A$1:$AS$610,12,FALSE)</f>
        <v>434259520000</v>
      </c>
      <c r="O62" s="42">
        <f>VLOOKUP(C62,[1]Sheet2!$A$1:$AS$610,13,FALSE)</f>
        <v>77419562000</v>
      </c>
      <c r="P62" s="42">
        <f t="shared" si="3"/>
        <v>142528859000</v>
      </c>
      <c r="Q62" s="42">
        <f>VLOOKUP(C62,[1]Sheet2!$A$1:$AS$610,15,FALSE)</f>
        <v>0</v>
      </c>
      <c r="R62" s="42">
        <f>VLOOKUP(C62,[1]Sheet2!$A$1:$AS$610,16,FALSE)</f>
        <v>0</v>
      </c>
      <c r="S62" s="42">
        <f>VLOOKUP(C62,[1]Sheet2!$A$1:$AS$610,17,FALSE)</f>
        <v>25000000000</v>
      </c>
      <c r="T62" s="42">
        <f>VLOOKUP(C62,[1]Sheet2!$A$1:$AS$610,18,FALSE)</f>
        <v>37710721000</v>
      </c>
      <c r="U62" s="42">
        <f>VLOOKUP(C62,[1]Sheet2!$A$1:$AS$610,19,FALSE)</f>
        <v>79818138000</v>
      </c>
      <c r="V62" s="42">
        <f t="shared" si="4"/>
        <v>723761500349</v>
      </c>
      <c r="W62" s="42">
        <f t="shared" si="5"/>
        <v>404449384003</v>
      </c>
      <c r="X62" s="42">
        <f>VLOOKUP(C62,[1]Sheet2!$A$1:$AS$610,22,FALSE)</f>
        <v>272044203003</v>
      </c>
      <c r="Y62" s="42">
        <f>VLOOKUP(C62,[1]Sheet2!$A$1:$AS$610,23,FALSE)</f>
        <v>0</v>
      </c>
      <c r="Z62" s="42">
        <f>VLOOKUP(C62,[1]Sheet2!$A$1:$AS$610,24,FALSE)</f>
        <v>0</v>
      </c>
      <c r="AA62" s="42">
        <f>VLOOKUP(C62,[1]Sheet2!$A$1:$AS$610,25,FALSE)</f>
        <v>3000000000</v>
      </c>
      <c r="AB62" s="42">
        <f>VLOOKUP(C62,[1]Sheet2!$A$1:$AS$610,26,FALSE)</f>
        <v>1778000000</v>
      </c>
      <c r="AC62" s="42">
        <f>VLOOKUP(C62,[1]Sheet2!$A$1:$AS$610,27,FALSE)</f>
        <v>0</v>
      </c>
      <c r="AD62" s="42">
        <f>VLOOKUP(C62,[1]Sheet2!$A$1:$AS$610,28,FALSE)</f>
        <v>126827181000</v>
      </c>
      <c r="AE62" s="42">
        <f>VLOOKUP(C62,[1]Sheet2!$A$1:$AS$610,29,FALSE)</f>
        <v>800000000</v>
      </c>
      <c r="AF62" s="42">
        <f t="shared" si="6"/>
        <v>319312116346</v>
      </c>
      <c r="AG62" s="42">
        <f>VLOOKUP(C62,[1]Sheet2!$A$1:$AS$610,31,FALSE)</f>
        <v>29471473500</v>
      </c>
      <c r="AH62" s="42">
        <f>VLOOKUP(C62,[1]Sheet2!$A$1:$AS$610,32,FALSE)</f>
        <v>103140252175</v>
      </c>
      <c r="AI62" s="42">
        <f>VLOOKUP(C62,[1]Sheet2!$A$1:$AS$610,33,FALSE)</f>
        <v>186700390671</v>
      </c>
      <c r="AJ62" s="42">
        <f t="shared" si="7"/>
        <v>25499249149</v>
      </c>
      <c r="AK62" s="42">
        <f>VLOOKUP(C62,[1]Sheet2!$A$1:$AS$610,35,FALSE)</f>
        <v>25499249149</v>
      </c>
      <c r="AL62" s="42">
        <f>VLOOKUP(C62,[1]Sheet2!$A$1:$AS$610,36,FALSE)</f>
        <v>0</v>
      </c>
      <c r="AM62" s="42">
        <f>VLOOKUP(C62,[1]Sheet2!$A$1:$AS$610,37,FALSE)</f>
        <v>0</v>
      </c>
      <c r="AN62" s="42">
        <f>VLOOKUP(C62,[1]Sheet2!$A$1:$AS$610,38,FALSE)</f>
        <v>0</v>
      </c>
      <c r="AO62" s="42">
        <f>VLOOKUP(C62,[1]Sheet2!$A$1:$AS$610,39,FALSE)</f>
        <v>0</v>
      </c>
      <c r="AP62" s="42">
        <f>VLOOKUP(C62,[1]Sheet2!$A$1:$AS$610,40,FALSE)</f>
        <v>0</v>
      </c>
      <c r="AQ62" s="42">
        <f t="shared" si="8"/>
        <v>1000000000</v>
      </c>
      <c r="AR62" s="42">
        <f>VLOOKUP(C62,[1]Sheet2!$A$1:$AS$610,42,FALSE)</f>
        <v>0</v>
      </c>
      <c r="AS62" s="42">
        <f>VLOOKUP(C62,[1]Sheet2!$A$1:$AS$610,43,FALSE)</f>
        <v>0</v>
      </c>
      <c r="AT62" s="42">
        <f>VLOOKUP(C62,[1]Sheet2!$A$1:$AS$610,44,FALSE)</f>
        <v>0</v>
      </c>
      <c r="AU62" s="42">
        <f>VLOOKUP(C62,[1]Sheet2!$A$1:$AS$610,45,FALSE)</f>
        <v>1000000000</v>
      </c>
      <c r="AV62" s="43">
        <f t="shared" si="9"/>
        <v>-24499249149</v>
      </c>
      <c r="AW62" s="43">
        <f t="shared" si="28"/>
        <v>24499249149</v>
      </c>
      <c r="AX62" s="44">
        <f t="shared" si="11"/>
        <v>0</v>
      </c>
    </row>
    <row r="63" spans="1:50" s="45" customFormat="1" ht="15" customHeight="1" x14ac:dyDescent="0.25">
      <c r="A63" s="37">
        <f t="shared" si="31"/>
        <v>51</v>
      </c>
      <c r="B63" s="37">
        <f t="shared" si="31"/>
        <v>28</v>
      </c>
      <c r="C63" s="47" t="s">
        <v>159</v>
      </c>
      <c r="D63" s="39" t="s">
        <v>160</v>
      </c>
      <c r="E63" s="40">
        <v>42762</v>
      </c>
      <c r="F63" s="48">
        <f t="shared" si="0"/>
        <v>5264198010129</v>
      </c>
      <c r="G63" s="49">
        <f t="shared" si="1"/>
        <v>1973780338563</v>
      </c>
      <c r="H63" s="49">
        <f>VLOOKUP(C63,[1]Sheet2!$A$1:$AS$610,6,FALSE)</f>
        <v>1380127546952</v>
      </c>
      <c r="I63" s="49">
        <f>VLOOKUP(C63,[1]Sheet2!$A$1:$AS$610,7,FALSE)</f>
        <v>257773650000</v>
      </c>
      <c r="J63" s="49">
        <f>VLOOKUP(C63,[1]Sheet2!$A$1:$AS$610,8,FALSE)</f>
        <v>12181227000</v>
      </c>
      <c r="K63" s="49">
        <f>VLOOKUP(C63,[1]Sheet2!$A$1:$AS$610,9,FALSE)</f>
        <v>323697914611</v>
      </c>
      <c r="L63" s="49">
        <f t="shared" si="2"/>
        <v>2236515051000</v>
      </c>
      <c r="M63" s="49">
        <f>VLOOKUP(C63,[1]Sheet2!$A$1:$AS$610,11,FALSE)</f>
        <v>259392185000</v>
      </c>
      <c r="N63" s="49">
        <f>VLOOKUP(C63,[1]Sheet2!$A$1:$AS$610,12,FALSE)</f>
        <v>1611940995000</v>
      </c>
      <c r="O63" s="49">
        <f>VLOOKUP(C63,[1]Sheet2!$A$1:$AS$610,13,FALSE)</f>
        <v>365181871000</v>
      </c>
      <c r="P63" s="49">
        <f t="shared" si="3"/>
        <v>1053902620566</v>
      </c>
      <c r="Q63" s="49">
        <f>VLOOKUP(C63,[1]Sheet2!$A$1:$AS$610,15,FALSE)</f>
        <v>0</v>
      </c>
      <c r="R63" s="49">
        <f>VLOOKUP(C63,[1]Sheet2!$A$1:$AS$610,16,FALSE)</f>
        <v>0</v>
      </c>
      <c r="S63" s="49">
        <f>VLOOKUP(C63,[1]Sheet2!$A$1:$AS$610,17,FALSE)</f>
        <v>953867320566</v>
      </c>
      <c r="T63" s="49">
        <f>VLOOKUP(C63,[1]Sheet2!$A$1:$AS$610,18,FALSE)</f>
        <v>0</v>
      </c>
      <c r="U63" s="49">
        <f>VLOOKUP(C63,[1]Sheet2!$A$1:$AS$610,19,FALSE)</f>
        <v>100035300000</v>
      </c>
      <c r="V63" s="49">
        <f t="shared" si="4"/>
        <v>5493560943295</v>
      </c>
      <c r="W63" s="49">
        <f t="shared" si="5"/>
        <v>1948378465395</v>
      </c>
      <c r="X63" s="49">
        <f>VLOOKUP(C63,[1]Sheet2!$A$1:$AS$610,22,FALSE)</f>
        <v>1860111217245</v>
      </c>
      <c r="Y63" s="49">
        <f>VLOOKUP(C63,[1]Sheet2!$A$1:$AS$610,23,FALSE)</f>
        <v>0</v>
      </c>
      <c r="Z63" s="49">
        <f>VLOOKUP(C63,[1]Sheet2!$A$1:$AS$610,24,FALSE)</f>
        <v>0</v>
      </c>
      <c r="AA63" s="49">
        <f>VLOOKUP(C63,[1]Sheet2!$A$1:$AS$610,25,FALSE)</f>
        <v>60000000000</v>
      </c>
      <c r="AB63" s="49">
        <f>VLOOKUP(C63,[1]Sheet2!$A$1:$AS$610,26,FALSE)</f>
        <v>5000000000</v>
      </c>
      <c r="AC63" s="49">
        <f>VLOOKUP(C63,[1]Sheet2!$A$1:$AS$610,27,FALSE)</f>
        <v>0</v>
      </c>
      <c r="AD63" s="49">
        <f>VLOOKUP(C63,[1]Sheet2!$A$1:$AS$610,28,FALSE)</f>
        <v>7093843400</v>
      </c>
      <c r="AE63" s="49">
        <f>VLOOKUP(C63,[1]Sheet2!$A$1:$AS$610,29,FALSE)</f>
        <v>16173404750</v>
      </c>
      <c r="AF63" s="49">
        <f t="shared" si="6"/>
        <v>3545182477900</v>
      </c>
      <c r="AG63" s="49">
        <f>VLOOKUP(C63,[1]Sheet2!$A$1:$AS$610,31,FALSE)</f>
        <v>649587882414</v>
      </c>
      <c r="AH63" s="49">
        <f>VLOOKUP(C63,[1]Sheet2!$A$1:$AS$610,32,FALSE)</f>
        <v>1542698806212.9299</v>
      </c>
      <c r="AI63" s="49">
        <f>VLOOKUP(C63,[1]Sheet2!$A$1:$AS$610,33,FALSE)</f>
        <v>1352895789273.0701</v>
      </c>
      <c r="AJ63" s="49">
        <f t="shared" si="7"/>
        <v>234362933166</v>
      </c>
      <c r="AK63" s="49">
        <f>VLOOKUP(C63,[1]Sheet2!$A$1:$AS$610,35,FALSE)</f>
        <v>234362933166</v>
      </c>
      <c r="AL63" s="49">
        <f>VLOOKUP(C63,[1]Sheet2!$A$1:$AS$610,36,FALSE)</f>
        <v>0</v>
      </c>
      <c r="AM63" s="49">
        <f>VLOOKUP(C63,[1]Sheet2!$A$1:$AS$610,37,FALSE)</f>
        <v>0</v>
      </c>
      <c r="AN63" s="49">
        <f>VLOOKUP(C63,[1]Sheet2!$A$1:$AS$610,38,FALSE)</f>
        <v>0</v>
      </c>
      <c r="AO63" s="49">
        <f>VLOOKUP(C63,[1]Sheet2!$A$1:$AS$610,39,FALSE)</f>
        <v>0</v>
      </c>
      <c r="AP63" s="49">
        <f>VLOOKUP(C63,[1]Sheet2!$A$1:$AS$610,40,FALSE)</f>
        <v>0</v>
      </c>
      <c r="AQ63" s="49">
        <f t="shared" si="8"/>
        <v>5000000000</v>
      </c>
      <c r="AR63" s="49">
        <f>VLOOKUP(C63,[1]Sheet2!$A$1:$AS$610,42,FALSE)</f>
        <v>0</v>
      </c>
      <c r="AS63" s="49">
        <f>VLOOKUP(C63,[1]Sheet2!$A$1:$AS$610,43,FALSE)</f>
        <v>5000000000</v>
      </c>
      <c r="AT63" s="49">
        <f>VLOOKUP(C63,[1]Sheet2!$A$1:$AS$610,44,FALSE)</f>
        <v>0</v>
      </c>
      <c r="AU63" s="49">
        <f>VLOOKUP(C63,[1]Sheet2!$A$1:$AS$610,45,FALSE)</f>
        <v>0</v>
      </c>
      <c r="AV63" s="50">
        <f t="shared" si="9"/>
        <v>-229362933166</v>
      </c>
      <c r="AW63" s="50">
        <f t="shared" si="28"/>
        <v>229362933166</v>
      </c>
      <c r="AX63" s="44">
        <f t="shared" si="11"/>
        <v>0</v>
      </c>
    </row>
    <row r="64" spans="1:50" s="45" customFormat="1" ht="15" customHeight="1" x14ac:dyDescent="0.25">
      <c r="A64" s="37">
        <f t="shared" si="31"/>
        <v>52</v>
      </c>
      <c r="B64" s="37">
        <f t="shared" si="31"/>
        <v>29</v>
      </c>
      <c r="C64" s="38" t="s">
        <v>161</v>
      </c>
      <c r="D64" s="39" t="s">
        <v>103</v>
      </c>
      <c r="E64" s="57">
        <v>42765</v>
      </c>
      <c r="F64" s="41">
        <f t="shared" si="0"/>
        <v>837413925164</v>
      </c>
      <c r="G64" s="42">
        <f t="shared" si="1"/>
        <v>91296998872</v>
      </c>
      <c r="H64" s="42">
        <v>15032779855</v>
      </c>
      <c r="I64" s="42">
        <v>13478789140</v>
      </c>
      <c r="J64" s="42">
        <v>12832045877</v>
      </c>
      <c r="K64" s="42">
        <v>49953384000</v>
      </c>
      <c r="L64" s="42">
        <f t="shared" si="2"/>
        <v>680139010000</v>
      </c>
      <c r="M64" s="42">
        <v>22099946000</v>
      </c>
      <c r="N64" s="42">
        <v>507686451000</v>
      </c>
      <c r="O64" s="42">
        <v>150352613000</v>
      </c>
      <c r="P64" s="42">
        <f t="shared" si="3"/>
        <v>65977916292</v>
      </c>
      <c r="Q64" s="42">
        <v>0</v>
      </c>
      <c r="R64" s="42">
        <v>0</v>
      </c>
      <c r="S64" s="42">
        <v>31267715292</v>
      </c>
      <c r="T64" s="42">
        <v>0</v>
      </c>
      <c r="U64" s="42">
        <f>34650201000+60000000</f>
        <v>34710201000</v>
      </c>
      <c r="V64" s="42">
        <f t="shared" si="4"/>
        <v>836868161454</v>
      </c>
      <c r="W64" s="42">
        <f t="shared" si="5"/>
        <v>413714487457</v>
      </c>
      <c r="X64" s="42">
        <v>364375368560</v>
      </c>
      <c r="Y64" s="42">
        <v>0</v>
      </c>
      <c r="Z64" s="42">
        <v>0</v>
      </c>
      <c r="AA64" s="42">
        <v>5692300000</v>
      </c>
      <c r="AB64" s="42">
        <v>5644517897</v>
      </c>
      <c r="AC64" s="42">
        <v>0</v>
      </c>
      <c r="AD64" s="42">
        <v>37002301000</v>
      </c>
      <c r="AE64" s="42">
        <v>1000000000</v>
      </c>
      <c r="AF64" s="42">
        <f t="shared" si="6"/>
        <v>423153673997</v>
      </c>
      <c r="AG64" s="42">
        <v>73714210004</v>
      </c>
      <c r="AH64" s="42">
        <v>176338873240</v>
      </c>
      <c r="AI64" s="42">
        <v>173100590753</v>
      </c>
      <c r="AJ64" s="42">
        <f t="shared" si="7"/>
        <v>5211218790</v>
      </c>
      <c r="AK64" s="42">
        <v>5211218790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f t="shared" si="8"/>
        <v>5756982500</v>
      </c>
      <c r="AR64" s="42">
        <v>0</v>
      </c>
      <c r="AS64" s="42">
        <v>5500000000</v>
      </c>
      <c r="AT64" s="42">
        <v>256982500</v>
      </c>
      <c r="AU64" s="42">
        <v>0</v>
      </c>
      <c r="AV64" s="43">
        <f t="shared" si="9"/>
        <v>545763710</v>
      </c>
      <c r="AW64" s="43">
        <f t="shared" si="28"/>
        <v>-545763710</v>
      </c>
      <c r="AX64" s="44">
        <f t="shared" si="11"/>
        <v>0</v>
      </c>
    </row>
    <row r="65" spans="1:50" s="45" customFormat="1" ht="15" customHeight="1" x14ac:dyDescent="0.25">
      <c r="A65" s="37">
        <f t="shared" si="31"/>
        <v>53</v>
      </c>
      <c r="B65" s="37">
        <f t="shared" si="31"/>
        <v>30</v>
      </c>
      <c r="C65" s="38" t="s">
        <v>162</v>
      </c>
      <c r="D65" s="39" t="s">
        <v>86</v>
      </c>
      <c r="E65" s="40">
        <v>42762</v>
      </c>
      <c r="F65" s="41">
        <f t="shared" si="0"/>
        <v>923896291131.40002</v>
      </c>
      <c r="G65" s="42">
        <f t="shared" si="1"/>
        <v>116508915582.39999</v>
      </c>
      <c r="H65" s="42">
        <f>VLOOKUP(C65,[1]Sheet2!$A$1:$AS$610,6,FALSE)</f>
        <v>38200000000</v>
      </c>
      <c r="I65" s="42">
        <f>VLOOKUP(C65,[1]Sheet2!$A$1:$AS$610,7,FALSE)</f>
        <v>8199293000</v>
      </c>
      <c r="J65" s="42">
        <f>VLOOKUP(C65,[1]Sheet2!$A$1:$AS$610,8,FALSE)</f>
        <v>8303592502.3999996</v>
      </c>
      <c r="K65" s="42">
        <f>VLOOKUP(C65,[1]Sheet2!$A$1:$AS$610,9,FALSE)</f>
        <v>61806030080</v>
      </c>
      <c r="L65" s="42">
        <f t="shared" si="2"/>
        <v>766128238000</v>
      </c>
      <c r="M65" s="42">
        <f>VLOOKUP(C65,[1]Sheet2!$A$1:$AS$610,11,FALSE)</f>
        <v>31464063000</v>
      </c>
      <c r="N65" s="42">
        <f>VLOOKUP(C65,[1]Sheet2!$A$1:$AS$610,12,FALSE)</f>
        <v>593532667000</v>
      </c>
      <c r="O65" s="42">
        <f>VLOOKUP(C65,[1]Sheet2!$A$1:$AS$610,13,FALSE)</f>
        <v>141131508000</v>
      </c>
      <c r="P65" s="42">
        <f t="shared" si="3"/>
        <v>41259137549</v>
      </c>
      <c r="Q65" s="42">
        <f>VLOOKUP(C65,[1]Sheet2!$A$1:$AS$610,15,FALSE)</f>
        <v>0</v>
      </c>
      <c r="R65" s="42">
        <f>VLOOKUP(C65,[1]Sheet2!$A$1:$AS$610,16,FALSE)</f>
        <v>0</v>
      </c>
      <c r="S65" s="42">
        <f>VLOOKUP(C65,[1]Sheet2!$A$1:$AS$610,17,FALSE)</f>
        <v>41259137549</v>
      </c>
      <c r="T65" s="42">
        <f>VLOOKUP(C65,[1]Sheet2!$A$1:$AS$610,18,FALSE)</f>
        <v>0</v>
      </c>
      <c r="U65" s="42">
        <f>VLOOKUP(C65,[1]Sheet2!$A$1:$AS$610,19,FALSE)</f>
        <v>0</v>
      </c>
      <c r="V65" s="42">
        <f t="shared" si="4"/>
        <v>1063470020440.3999</v>
      </c>
      <c r="W65" s="42">
        <f t="shared" si="5"/>
        <v>541321285182.41998</v>
      </c>
      <c r="X65" s="42">
        <f>VLOOKUP(C65,[1]Sheet2!$A$1:$AS$610,22,FALSE)</f>
        <v>525207878289.41998</v>
      </c>
      <c r="Y65" s="42">
        <f>VLOOKUP(C65,[1]Sheet2!$A$1:$AS$610,23,FALSE)</f>
        <v>60000000</v>
      </c>
      <c r="Z65" s="42">
        <f>VLOOKUP(C65,[1]Sheet2!$A$1:$AS$610,24,FALSE)</f>
        <v>0</v>
      </c>
      <c r="AA65" s="42">
        <f>VLOOKUP(C65,[1]Sheet2!$A$1:$AS$610,25,FALSE)</f>
        <v>7669200000</v>
      </c>
      <c r="AB65" s="42">
        <f>VLOOKUP(C65,[1]Sheet2!$A$1:$AS$610,26,FALSE)</f>
        <v>2510000000</v>
      </c>
      <c r="AC65" s="42">
        <f>VLOOKUP(C65,[1]Sheet2!$A$1:$AS$610,27,FALSE)</f>
        <v>0</v>
      </c>
      <c r="AD65" s="42">
        <f>VLOOKUP(C65,[1]Sheet2!$A$1:$AS$610,28,FALSE)</f>
        <v>874206893</v>
      </c>
      <c r="AE65" s="42">
        <f>VLOOKUP(C65,[1]Sheet2!$A$1:$AS$610,29,FALSE)</f>
        <v>5000000000</v>
      </c>
      <c r="AF65" s="42">
        <f t="shared" si="6"/>
        <v>522148735257.97998</v>
      </c>
      <c r="AG65" s="42">
        <f>VLOOKUP(C65,[1]Sheet2!$A$1:$AS$610,31,FALSE)</f>
        <v>70009427336</v>
      </c>
      <c r="AH65" s="42">
        <f>VLOOKUP(C65,[1]Sheet2!$A$1:$AS$610,32,FALSE)</f>
        <v>175194270667.85999</v>
      </c>
      <c r="AI65" s="42">
        <f>VLOOKUP(C65,[1]Sheet2!$A$1:$AS$610,33,FALSE)</f>
        <v>276945037254.12</v>
      </c>
      <c r="AJ65" s="42">
        <f t="shared" si="7"/>
        <v>148130590445</v>
      </c>
      <c r="AK65" s="42">
        <f>VLOOKUP(C65,[1]Sheet2!$A$1:$AS$610,35,FALSE)</f>
        <v>148130590445</v>
      </c>
      <c r="AL65" s="42">
        <f>VLOOKUP(C65,[1]Sheet2!$A$1:$AS$610,36,FALSE)</f>
        <v>0</v>
      </c>
      <c r="AM65" s="42">
        <f>VLOOKUP(C65,[1]Sheet2!$A$1:$AS$610,37,FALSE)</f>
        <v>0</v>
      </c>
      <c r="AN65" s="42">
        <f>VLOOKUP(C65,[1]Sheet2!$A$1:$AS$610,38,FALSE)</f>
        <v>0</v>
      </c>
      <c r="AO65" s="42">
        <f>VLOOKUP(C65,[1]Sheet2!$A$1:$AS$610,39,FALSE)</f>
        <v>0</v>
      </c>
      <c r="AP65" s="42">
        <f>VLOOKUP(C65,[1]Sheet2!$A$1:$AS$610,40,FALSE)</f>
        <v>0</v>
      </c>
      <c r="AQ65" s="42">
        <f t="shared" si="8"/>
        <v>8556861136</v>
      </c>
      <c r="AR65" s="42">
        <f>VLOOKUP(C65,[1]Sheet2!$A$1:$AS$610,42,FALSE)</f>
        <v>0</v>
      </c>
      <c r="AS65" s="42">
        <f>VLOOKUP(C65,[1]Sheet2!$A$1:$AS$610,43,FALSE)</f>
        <v>8456861136</v>
      </c>
      <c r="AT65" s="42">
        <f>VLOOKUP(C65,[1]Sheet2!$A$1:$AS$610,44,FALSE)</f>
        <v>100000000</v>
      </c>
      <c r="AU65" s="42">
        <f>VLOOKUP(C65,[1]Sheet2!$A$1:$AS$610,45,FALSE)</f>
        <v>0</v>
      </c>
      <c r="AV65" s="43">
        <f t="shared" si="9"/>
        <v>-139573729308.99988</v>
      </c>
      <c r="AW65" s="43">
        <f t="shared" si="28"/>
        <v>139573729309</v>
      </c>
      <c r="AX65" s="44">
        <f t="shared" si="11"/>
        <v>0</v>
      </c>
    </row>
    <row r="66" spans="1:50" s="45" customFormat="1" x14ac:dyDescent="0.25">
      <c r="A66" s="37">
        <f t="shared" si="31"/>
        <v>54</v>
      </c>
      <c r="B66" s="37">
        <f t="shared" si="31"/>
        <v>31</v>
      </c>
      <c r="C66" s="38" t="s">
        <v>163</v>
      </c>
      <c r="D66" s="39" t="s">
        <v>86</v>
      </c>
      <c r="E66" s="40">
        <v>42818</v>
      </c>
      <c r="F66" s="41">
        <f t="shared" si="0"/>
        <v>612569629340</v>
      </c>
      <c r="G66" s="42">
        <f t="shared" si="1"/>
        <v>78454412503</v>
      </c>
      <c r="H66" s="42">
        <v>7965376649</v>
      </c>
      <c r="I66" s="42">
        <v>5011755321</v>
      </c>
      <c r="J66" s="42">
        <v>14398829015</v>
      </c>
      <c r="K66" s="42">
        <v>51078451518</v>
      </c>
      <c r="L66" s="42">
        <f t="shared" si="2"/>
        <v>514771430863</v>
      </c>
      <c r="M66" s="42">
        <v>18999712863</v>
      </c>
      <c r="N66" s="42">
        <v>412805887000</v>
      </c>
      <c r="O66" s="42">
        <v>82965831000</v>
      </c>
      <c r="P66" s="42">
        <f t="shared" si="3"/>
        <v>19343785974</v>
      </c>
      <c r="Q66" s="42">
        <v>0</v>
      </c>
      <c r="R66" s="42">
        <v>0</v>
      </c>
      <c r="S66" s="42">
        <v>12700147948</v>
      </c>
      <c r="T66" s="42">
        <v>6643638026</v>
      </c>
      <c r="U66" s="42">
        <v>0</v>
      </c>
      <c r="V66" s="42">
        <f t="shared" si="4"/>
        <v>631329596721</v>
      </c>
      <c r="W66" s="42">
        <f t="shared" si="5"/>
        <v>253899548764</v>
      </c>
      <c r="X66" s="42">
        <v>237852373949</v>
      </c>
      <c r="Y66" s="42">
        <v>0</v>
      </c>
      <c r="Z66" s="42">
        <v>0</v>
      </c>
      <c r="AA66" s="42">
        <v>4250000000</v>
      </c>
      <c r="AB66" s="42">
        <v>11147220000</v>
      </c>
      <c r="AC66" s="42">
        <v>0</v>
      </c>
      <c r="AD66" s="42">
        <v>349954815</v>
      </c>
      <c r="AE66" s="42">
        <v>300000000</v>
      </c>
      <c r="AF66" s="42">
        <f t="shared" si="6"/>
        <v>377430047957</v>
      </c>
      <c r="AG66" s="42">
        <v>54907753249</v>
      </c>
      <c r="AH66" s="42">
        <v>198714524443</v>
      </c>
      <c r="AI66" s="42">
        <v>123807770265</v>
      </c>
      <c r="AJ66" s="42">
        <f t="shared" si="7"/>
        <v>25448887039</v>
      </c>
      <c r="AK66" s="42">
        <v>16473670839</v>
      </c>
      <c r="AL66" s="42">
        <v>0</v>
      </c>
      <c r="AM66" s="42">
        <v>0</v>
      </c>
      <c r="AN66" s="42">
        <v>8975216200</v>
      </c>
      <c r="AO66" s="42">
        <v>0</v>
      </c>
      <c r="AP66" s="42"/>
      <c r="AQ66" s="42">
        <f t="shared" si="8"/>
        <v>6688919658</v>
      </c>
      <c r="AR66" s="42">
        <v>0</v>
      </c>
      <c r="AS66" s="42">
        <v>6688919658</v>
      </c>
      <c r="AT66" s="42">
        <v>0</v>
      </c>
      <c r="AU66" s="42">
        <v>0</v>
      </c>
      <c r="AV66" s="43">
        <f t="shared" si="9"/>
        <v>-18759967381</v>
      </c>
      <c r="AW66" s="43">
        <f t="shared" si="28"/>
        <v>18759967381</v>
      </c>
      <c r="AX66" s="44">
        <f t="shared" si="11"/>
        <v>0</v>
      </c>
    </row>
    <row r="67" spans="1:50" s="45" customFormat="1" ht="15" customHeight="1" x14ac:dyDescent="0.25">
      <c r="A67" s="37">
        <f t="shared" si="31"/>
        <v>55</v>
      </c>
      <c r="B67" s="37">
        <f t="shared" si="31"/>
        <v>32</v>
      </c>
      <c r="C67" s="38" t="s">
        <v>164</v>
      </c>
      <c r="D67" s="39" t="s">
        <v>103</v>
      </c>
      <c r="E67" s="40">
        <v>42809</v>
      </c>
      <c r="F67" s="41">
        <f t="shared" si="0"/>
        <v>627717029628</v>
      </c>
      <c r="G67" s="42">
        <f t="shared" si="1"/>
        <v>65315421605</v>
      </c>
      <c r="H67" s="42">
        <v>11658500000</v>
      </c>
      <c r="I67" s="42">
        <v>26018568900</v>
      </c>
      <c r="J67" s="42">
        <v>5400000000</v>
      </c>
      <c r="K67" s="42">
        <v>22238352705</v>
      </c>
      <c r="L67" s="42">
        <f t="shared" si="2"/>
        <v>533525247000</v>
      </c>
      <c r="M67" s="42">
        <v>15746554000</v>
      </c>
      <c r="N67" s="42">
        <v>418850996000</v>
      </c>
      <c r="O67" s="42">
        <v>98927697000</v>
      </c>
      <c r="P67" s="42">
        <f t="shared" si="3"/>
        <v>28876361023</v>
      </c>
      <c r="Q67" s="42">
        <v>0</v>
      </c>
      <c r="R67" s="42">
        <v>0</v>
      </c>
      <c r="S67" s="42">
        <v>28876361023</v>
      </c>
      <c r="T67" s="42">
        <v>0</v>
      </c>
      <c r="U67" s="42">
        <v>0</v>
      </c>
      <c r="V67" s="42">
        <f t="shared" si="4"/>
        <v>693917029628</v>
      </c>
      <c r="W67" s="42">
        <f t="shared" si="5"/>
        <v>319488810184</v>
      </c>
      <c r="X67" s="42">
        <v>296404242593</v>
      </c>
      <c r="Y67" s="42">
        <v>0</v>
      </c>
      <c r="Z67" s="42">
        <v>0</v>
      </c>
      <c r="AA67" s="42">
        <v>9000000000</v>
      </c>
      <c r="AB67" s="42">
        <v>12073750000</v>
      </c>
      <c r="AC67" s="42">
        <v>0</v>
      </c>
      <c r="AD67" s="42">
        <v>810817591</v>
      </c>
      <c r="AE67" s="42">
        <v>1200000000</v>
      </c>
      <c r="AF67" s="42">
        <f t="shared" si="6"/>
        <v>374428219444</v>
      </c>
      <c r="AG67" s="42">
        <v>30521968949</v>
      </c>
      <c r="AH67" s="42">
        <v>204391683721</v>
      </c>
      <c r="AI67" s="42">
        <v>139514566774</v>
      </c>
      <c r="AJ67" s="42">
        <f t="shared" si="7"/>
        <v>70000000000</v>
      </c>
      <c r="AK67" s="42">
        <v>69000000000</v>
      </c>
      <c r="AL67" s="42">
        <v>0</v>
      </c>
      <c r="AM67" s="42">
        <v>0</v>
      </c>
      <c r="AN67" s="42">
        <v>0</v>
      </c>
      <c r="AO67" s="42">
        <v>1000000000</v>
      </c>
      <c r="AP67" s="42">
        <v>0</v>
      </c>
      <c r="AQ67" s="42">
        <f t="shared" si="8"/>
        <v>3800000000</v>
      </c>
      <c r="AR67" s="42">
        <v>0</v>
      </c>
      <c r="AS67" s="42">
        <v>3300000000</v>
      </c>
      <c r="AT67" s="42">
        <v>0</v>
      </c>
      <c r="AU67" s="42">
        <v>500000000</v>
      </c>
      <c r="AV67" s="43">
        <f t="shared" si="9"/>
        <v>-66200000000</v>
      </c>
      <c r="AW67" s="43">
        <f t="shared" si="28"/>
        <v>66200000000</v>
      </c>
      <c r="AX67" s="44">
        <f t="shared" si="11"/>
        <v>0</v>
      </c>
    </row>
    <row r="68" spans="1:50" s="45" customFormat="1" ht="15" customHeight="1" x14ac:dyDescent="0.25">
      <c r="A68" s="37">
        <f t="shared" si="31"/>
        <v>56</v>
      </c>
      <c r="B68" s="37">
        <f t="shared" si="31"/>
        <v>33</v>
      </c>
      <c r="C68" s="38" t="s">
        <v>165</v>
      </c>
      <c r="D68" s="39" t="s">
        <v>103</v>
      </c>
      <c r="E68" s="40">
        <v>42762</v>
      </c>
      <c r="F68" s="41">
        <f t="shared" si="0"/>
        <v>717568472672</v>
      </c>
      <c r="G68" s="42">
        <f t="shared" si="1"/>
        <v>97353698600</v>
      </c>
      <c r="H68" s="42">
        <v>21357000000</v>
      </c>
      <c r="I68" s="42">
        <v>4155778000</v>
      </c>
      <c r="J68" s="42">
        <v>13000000000</v>
      </c>
      <c r="K68" s="42">
        <v>58840920600</v>
      </c>
      <c r="L68" s="42">
        <f t="shared" si="2"/>
        <v>581259643000</v>
      </c>
      <c r="M68" s="42">
        <f>428475763000-N68</f>
        <v>14966883000</v>
      </c>
      <c r="N68" s="42">
        <v>413508880000</v>
      </c>
      <c r="O68" s="42">
        <v>152783880000</v>
      </c>
      <c r="P68" s="42">
        <f t="shared" si="3"/>
        <v>38955131072</v>
      </c>
      <c r="Q68" s="42">
        <v>8100000000</v>
      </c>
      <c r="R68" s="42">
        <v>0</v>
      </c>
      <c r="S68" s="42">
        <v>30855131072</v>
      </c>
      <c r="T68" s="42">
        <v>0</v>
      </c>
      <c r="U68" s="42">
        <v>0</v>
      </c>
      <c r="V68" s="42">
        <f t="shared" si="4"/>
        <v>737568472672</v>
      </c>
      <c r="W68" s="42">
        <f t="shared" si="5"/>
        <v>293140938612</v>
      </c>
      <c r="X68" s="42">
        <v>282598322812</v>
      </c>
      <c r="Y68" s="42">
        <v>0</v>
      </c>
      <c r="Z68" s="42">
        <v>0</v>
      </c>
      <c r="AA68" s="42">
        <v>9044019300</v>
      </c>
      <c r="AB68" s="42">
        <v>0</v>
      </c>
      <c r="AC68" s="42">
        <v>0</v>
      </c>
      <c r="AD68" s="42">
        <v>1298596500</v>
      </c>
      <c r="AE68" s="42">
        <v>200000000</v>
      </c>
      <c r="AF68" s="42">
        <f t="shared" si="6"/>
        <v>444427534060</v>
      </c>
      <c r="AG68" s="42">
        <v>14445510000</v>
      </c>
      <c r="AH68" s="42">
        <v>236507796040</v>
      </c>
      <c r="AI68" s="42">
        <v>193474228020</v>
      </c>
      <c r="AJ68" s="42">
        <f t="shared" si="7"/>
        <v>20000000000</v>
      </c>
      <c r="AK68" s="42">
        <v>20000000000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f t="shared" si="8"/>
        <v>0</v>
      </c>
      <c r="AR68" s="42">
        <v>0</v>
      </c>
      <c r="AS68" s="42">
        <v>0</v>
      </c>
      <c r="AT68" s="42">
        <v>0</v>
      </c>
      <c r="AU68" s="42">
        <v>0</v>
      </c>
      <c r="AV68" s="43">
        <f t="shared" si="9"/>
        <v>-20000000000</v>
      </c>
      <c r="AW68" s="43">
        <f t="shared" si="28"/>
        <v>20000000000</v>
      </c>
      <c r="AX68" s="44">
        <f t="shared" si="11"/>
        <v>0</v>
      </c>
    </row>
    <row r="69" spans="1:50" s="45" customFormat="1" ht="15" customHeight="1" x14ac:dyDescent="0.25">
      <c r="A69" s="51" t="s">
        <v>121</v>
      </c>
      <c r="B69" s="51" t="s">
        <v>121</v>
      </c>
      <c r="C69" s="52" t="s">
        <v>122</v>
      </c>
      <c r="D69" s="53"/>
      <c r="E69" s="53"/>
      <c r="F69" s="54">
        <f>SUM(F36:F60)</f>
        <v>31244920046290.066</v>
      </c>
      <c r="G69" s="54">
        <f t="shared" ref="G69:AX69" si="32">SUM(G36:G60)</f>
        <v>2436591800958.3203</v>
      </c>
      <c r="H69" s="54">
        <f t="shared" si="32"/>
        <v>1004366012254.3199</v>
      </c>
      <c r="I69" s="54">
        <f t="shared" si="32"/>
        <v>395745572581</v>
      </c>
      <c r="J69" s="54">
        <f t="shared" si="32"/>
        <v>172215168392</v>
      </c>
      <c r="K69" s="54">
        <f t="shared" si="32"/>
        <v>864265047731</v>
      </c>
      <c r="L69" s="54">
        <f t="shared" si="32"/>
        <v>22654481588640</v>
      </c>
      <c r="M69" s="54">
        <f t="shared" si="32"/>
        <v>1026423474762</v>
      </c>
      <c r="N69" s="54">
        <f t="shared" si="32"/>
        <v>17256273727878</v>
      </c>
      <c r="O69" s="54">
        <f t="shared" si="32"/>
        <v>4371784386000</v>
      </c>
      <c r="P69" s="54">
        <f t="shared" si="32"/>
        <v>6153846656691.75</v>
      </c>
      <c r="Q69" s="54">
        <f t="shared" si="32"/>
        <v>27189996240</v>
      </c>
      <c r="R69" s="54">
        <f t="shared" si="32"/>
        <v>0</v>
      </c>
      <c r="S69" s="54">
        <f t="shared" si="32"/>
        <v>1020381746326.75</v>
      </c>
      <c r="T69" s="54">
        <f t="shared" si="32"/>
        <v>1014841864000</v>
      </c>
      <c r="U69" s="54">
        <f t="shared" si="32"/>
        <v>4091433050125</v>
      </c>
      <c r="V69" s="54">
        <f t="shared" si="32"/>
        <v>32112904011891.707</v>
      </c>
      <c r="W69" s="54">
        <f t="shared" si="32"/>
        <v>19051997867523.48</v>
      </c>
      <c r="X69" s="54">
        <f t="shared" si="32"/>
        <v>12752437969471.459</v>
      </c>
      <c r="Y69" s="54">
        <f t="shared" si="32"/>
        <v>93539959</v>
      </c>
      <c r="Z69" s="54">
        <f t="shared" si="32"/>
        <v>2000000000</v>
      </c>
      <c r="AA69" s="54">
        <f t="shared" si="32"/>
        <v>406905790370</v>
      </c>
      <c r="AB69" s="54">
        <f t="shared" si="32"/>
        <v>80531232927</v>
      </c>
      <c r="AC69" s="54">
        <f t="shared" si="32"/>
        <v>37871295119.82</v>
      </c>
      <c r="AD69" s="54">
        <f t="shared" si="32"/>
        <v>5685713572100.2002</v>
      </c>
      <c r="AE69" s="54">
        <f t="shared" si="32"/>
        <v>86444467576</v>
      </c>
      <c r="AF69" s="54">
        <f t="shared" si="32"/>
        <v>13060906144368.23</v>
      </c>
      <c r="AG69" s="54">
        <f t="shared" si="32"/>
        <v>1031901491109.38</v>
      </c>
      <c r="AH69" s="54">
        <f t="shared" si="32"/>
        <v>5876659616505.0898</v>
      </c>
      <c r="AI69" s="54">
        <f t="shared" si="32"/>
        <v>6152345036753.7607</v>
      </c>
      <c r="AJ69" s="54">
        <f t="shared" si="32"/>
        <v>1062611036842.11</v>
      </c>
      <c r="AK69" s="54">
        <f t="shared" si="32"/>
        <v>866121528659.10999</v>
      </c>
      <c r="AL69" s="54">
        <f t="shared" si="32"/>
        <v>0</v>
      </c>
      <c r="AM69" s="54">
        <f t="shared" si="32"/>
        <v>0</v>
      </c>
      <c r="AN69" s="54">
        <f t="shared" si="32"/>
        <v>130000000000</v>
      </c>
      <c r="AO69" s="54">
        <f t="shared" si="32"/>
        <v>1020000000</v>
      </c>
      <c r="AP69" s="54">
        <f t="shared" si="32"/>
        <v>65469508183</v>
      </c>
      <c r="AQ69" s="54">
        <f t="shared" si="32"/>
        <v>194443071240.47</v>
      </c>
      <c r="AR69" s="54">
        <f t="shared" si="32"/>
        <v>0</v>
      </c>
      <c r="AS69" s="54">
        <f t="shared" si="32"/>
        <v>120878565410</v>
      </c>
      <c r="AT69" s="54">
        <f t="shared" si="32"/>
        <v>69498865830.470001</v>
      </c>
      <c r="AU69" s="54">
        <f t="shared" si="32"/>
        <v>4065640000</v>
      </c>
      <c r="AV69" s="54">
        <f t="shared" si="32"/>
        <v>-867983965601.63989</v>
      </c>
      <c r="AW69" s="54">
        <f t="shared" si="32"/>
        <v>868167965601.64001</v>
      </c>
      <c r="AX69" s="55">
        <f t="shared" si="32"/>
        <v>184000000.00010777</v>
      </c>
    </row>
    <row r="70" spans="1:50" s="45" customFormat="1" ht="15" customHeight="1" x14ac:dyDescent="0.25">
      <c r="A70" s="51" t="s">
        <v>123</v>
      </c>
      <c r="B70" s="51" t="s">
        <v>123</v>
      </c>
      <c r="C70" s="52" t="s">
        <v>124</v>
      </c>
      <c r="D70" s="53"/>
      <c r="E70" s="53"/>
      <c r="F70" s="54">
        <f>SUM(F61:F68)</f>
        <v>10556092796574.4</v>
      </c>
      <c r="G70" s="54">
        <f t="shared" ref="G70:AX70" si="33">SUM(G61:G68)</f>
        <v>2555930278369.3999</v>
      </c>
      <c r="H70" s="54">
        <f t="shared" si="33"/>
        <v>1524466224956</v>
      </c>
      <c r="I70" s="54">
        <f t="shared" si="33"/>
        <v>326196821959</v>
      </c>
      <c r="J70" s="54">
        <f t="shared" si="33"/>
        <v>70328673161.399994</v>
      </c>
      <c r="K70" s="54">
        <f t="shared" si="33"/>
        <v>634938558293</v>
      </c>
      <c r="L70" s="54">
        <f t="shared" si="33"/>
        <v>6553301828021</v>
      </c>
      <c r="M70" s="54">
        <f t="shared" si="33"/>
        <v>397167977021</v>
      </c>
      <c r="N70" s="54">
        <f t="shared" si="33"/>
        <v>4967054554000</v>
      </c>
      <c r="O70" s="54">
        <f t="shared" si="33"/>
        <v>1189079297000</v>
      </c>
      <c r="P70" s="54">
        <f t="shared" si="33"/>
        <v>1446860690184</v>
      </c>
      <c r="Q70" s="54">
        <f t="shared" si="33"/>
        <v>8100000000</v>
      </c>
      <c r="R70" s="54">
        <f t="shared" si="33"/>
        <v>0</v>
      </c>
      <c r="S70" s="54">
        <f t="shared" si="33"/>
        <v>1179842692158</v>
      </c>
      <c r="T70" s="54">
        <f t="shared" si="33"/>
        <v>44354359026</v>
      </c>
      <c r="U70" s="54">
        <f t="shared" si="33"/>
        <v>214563639000</v>
      </c>
      <c r="V70" s="54">
        <f t="shared" si="33"/>
        <v>11095094015099.4</v>
      </c>
      <c r="W70" s="54">
        <f t="shared" si="33"/>
        <v>4624917276637.4199</v>
      </c>
      <c r="X70" s="54">
        <f t="shared" si="33"/>
        <v>4276947199566.4199</v>
      </c>
      <c r="Y70" s="54">
        <f t="shared" si="33"/>
        <v>60000000</v>
      </c>
      <c r="Z70" s="54">
        <f t="shared" si="33"/>
        <v>263734200</v>
      </c>
      <c r="AA70" s="54">
        <f t="shared" si="33"/>
        <v>107616109300</v>
      </c>
      <c r="AB70" s="54">
        <f t="shared" si="33"/>
        <v>39411187897</v>
      </c>
      <c r="AC70" s="54">
        <f t="shared" si="33"/>
        <v>0</v>
      </c>
      <c r="AD70" s="54">
        <f t="shared" si="33"/>
        <v>174845640924</v>
      </c>
      <c r="AE70" s="54">
        <f t="shared" si="33"/>
        <v>25773404750</v>
      </c>
      <c r="AF70" s="54">
        <f t="shared" si="33"/>
        <v>6470176738461.9805</v>
      </c>
      <c r="AG70" s="54">
        <f t="shared" si="33"/>
        <v>982373677702</v>
      </c>
      <c r="AH70" s="54">
        <f t="shared" si="33"/>
        <v>2860700677219.79</v>
      </c>
      <c r="AI70" s="54">
        <f t="shared" si="33"/>
        <v>2627102383540.1899</v>
      </c>
      <c r="AJ70" s="54">
        <f t="shared" si="33"/>
        <v>573693981819</v>
      </c>
      <c r="AK70" s="54">
        <f t="shared" si="33"/>
        <v>563718765619</v>
      </c>
      <c r="AL70" s="54">
        <f t="shared" si="33"/>
        <v>0</v>
      </c>
      <c r="AM70" s="54">
        <f t="shared" si="33"/>
        <v>0</v>
      </c>
      <c r="AN70" s="54">
        <f t="shared" si="33"/>
        <v>8975216200</v>
      </c>
      <c r="AO70" s="54">
        <f t="shared" si="33"/>
        <v>1000000000</v>
      </c>
      <c r="AP70" s="54">
        <f t="shared" si="33"/>
        <v>0</v>
      </c>
      <c r="AQ70" s="54">
        <f t="shared" si="33"/>
        <v>34692763294</v>
      </c>
      <c r="AR70" s="54">
        <f t="shared" si="33"/>
        <v>0</v>
      </c>
      <c r="AS70" s="54">
        <f t="shared" si="33"/>
        <v>32835780794</v>
      </c>
      <c r="AT70" s="54">
        <f t="shared" si="33"/>
        <v>356982500</v>
      </c>
      <c r="AU70" s="54">
        <f t="shared" si="33"/>
        <v>1500000000</v>
      </c>
      <c r="AV70" s="54">
        <f t="shared" si="33"/>
        <v>-539001218524.99988</v>
      </c>
      <c r="AW70" s="54">
        <f t="shared" si="33"/>
        <v>539001218525</v>
      </c>
      <c r="AX70" s="55">
        <f t="shared" si="33"/>
        <v>0</v>
      </c>
    </row>
    <row r="71" spans="1:50" s="45" customFormat="1" ht="15" customHeight="1" x14ac:dyDescent="0.25">
      <c r="A71" s="51" t="s">
        <v>125</v>
      </c>
      <c r="B71" s="51" t="s">
        <v>125</v>
      </c>
      <c r="C71" s="52" t="s">
        <v>166</v>
      </c>
      <c r="D71" s="53"/>
      <c r="E71" s="53"/>
      <c r="F71" s="54">
        <f t="shared" ref="F71:AX71" si="34">F69+F70</f>
        <v>41801012842864.469</v>
      </c>
      <c r="G71" s="54">
        <f t="shared" si="34"/>
        <v>4992522079327.7207</v>
      </c>
      <c r="H71" s="54">
        <f t="shared" si="34"/>
        <v>2528832237210.3198</v>
      </c>
      <c r="I71" s="54">
        <f t="shared" si="34"/>
        <v>721942394540</v>
      </c>
      <c r="J71" s="54">
        <f t="shared" si="34"/>
        <v>242543841553.39999</v>
      </c>
      <c r="K71" s="54">
        <f t="shared" si="34"/>
        <v>1499203606024</v>
      </c>
      <c r="L71" s="54">
        <f t="shared" si="34"/>
        <v>29207783416661</v>
      </c>
      <c r="M71" s="54">
        <f t="shared" si="34"/>
        <v>1423591451783</v>
      </c>
      <c r="N71" s="54">
        <f t="shared" si="34"/>
        <v>22223328281878</v>
      </c>
      <c r="O71" s="54">
        <f t="shared" si="34"/>
        <v>5560863683000</v>
      </c>
      <c r="P71" s="54">
        <f t="shared" si="34"/>
        <v>7600707346875.75</v>
      </c>
      <c r="Q71" s="54">
        <f t="shared" si="34"/>
        <v>35289996240</v>
      </c>
      <c r="R71" s="54">
        <f t="shared" si="34"/>
        <v>0</v>
      </c>
      <c r="S71" s="54">
        <f t="shared" si="34"/>
        <v>2200224438484.75</v>
      </c>
      <c r="T71" s="54">
        <f t="shared" si="34"/>
        <v>1059196223026</v>
      </c>
      <c r="U71" s="54">
        <f t="shared" si="34"/>
        <v>4305996689125</v>
      </c>
      <c r="V71" s="54">
        <f t="shared" si="34"/>
        <v>43207998026991.109</v>
      </c>
      <c r="W71" s="54">
        <f t="shared" si="34"/>
        <v>23676915144160.898</v>
      </c>
      <c r="X71" s="54">
        <f t="shared" si="34"/>
        <v>17029385169037.879</v>
      </c>
      <c r="Y71" s="54">
        <f t="shared" si="34"/>
        <v>153539959</v>
      </c>
      <c r="Z71" s="54">
        <f t="shared" si="34"/>
        <v>2263734200</v>
      </c>
      <c r="AA71" s="54">
        <f t="shared" si="34"/>
        <v>514521899670</v>
      </c>
      <c r="AB71" s="54">
        <f t="shared" si="34"/>
        <v>119942420824</v>
      </c>
      <c r="AC71" s="54">
        <f t="shared" si="34"/>
        <v>37871295119.82</v>
      </c>
      <c r="AD71" s="54">
        <f t="shared" si="34"/>
        <v>5860559213024.2002</v>
      </c>
      <c r="AE71" s="54">
        <f t="shared" si="34"/>
        <v>112217872326</v>
      </c>
      <c r="AF71" s="54">
        <f t="shared" si="34"/>
        <v>19531082882830.211</v>
      </c>
      <c r="AG71" s="54">
        <f t="shared" si="34"/>
        <v>2014275168811.3799</v>
      </c>
      <c r="AH71" s="54">
        <f t="shared" si="34"/>
        <v>8737360293724.8799</v>
      </c>
      <c r="AI71" s="54">
        <f t="shared" si="34"/>
        <v>8779447420293.9512</v>
      </c>
      <c r="AJ71" s="54">
        <f t="shared" si="34"/>
        <v>1636305018661.1099</v>
      </c>
      <c r="AK71" s="54">
        <f t="shared" si="34"/>
        <v>1429840294278.1099</v>
      </c>
      <c r="AL71" s="54">
        <f t="shared" si="34"/>
        <v>0</v>
      </c>
      <c r="AM71" s="54">
        <f t="shared" si="34"/>
        <v>0</v>
      </c>
      <c r="AN71" s="54">
        <f t="shared" si="34"/>
        <v>138975216200</v>
      </c>
      <c r="AO71" s="54">
        <f t="shared" si="34"/>
        <v>2020000000</v>
      </c>
      <c r="AP71" s="54">
        <f t="shared" si="34"/>
        <v>65469508183</v>
      </c>
      <c r="AQ71" s="54">
        <f t="shared" si="34"/>
        <v>229135834534.47</v>
      </c>
      <c r="AR71" s="54">
        <f t="shared" si="34"/>
        <v>0</v>
      </c>
      <c r="AS71" s="54">
        <f t="shared" si="34"/>
        <v>153714346204</v>
      </c>
      <c r="AT71" s="54">
        <f t="shared" si="34"/>
        <v>69855848330.470001</v>
      </c>
      <c r="AU71" s="54">
        <f t="shared" si="34"/>
        <v>5565640000</v>
      </c>
      <c r="AV71" s="54">
        <f t="shared" si="34"/>
        <v>-1406985184126.6396</v>
      </c>
      <c r="AW71" s="54">
        <f t="shared" si="34"/>
        <v>1407169184126.6401</v>
      </c>
      <c r="AX71" s="55">
        <f t="shared" si="34"/>
        <v>184000000.00010777</v>
      </c>
    </row>
    <row r="72" spans="1:50" s="45" customFormat="1" ht="15" customHeight="1" x14ac:dyDescent="0.25">
      <c r="A72" s="51" t="s">
        <v>127</v>
      </c>
      <c r="B72" s="51" t="s">
        <v>127</v>
      </c>
      <c r="C72" s="52" t="s">
        <v>167</v>
      </c>
      <c r="D72" s="53"/>
      <c r="E72" s="53"/>
      <c r="F72" s="54">
        <f t="shared" ref="F72:AX72" si="35">F71+F35</f>
        <v>53971594948777.469</v>
      </c>
      <c r="G72" s="54">
        <f t="shared" si="35"/>
        <v>9918149805060.7207</v>
      </c>
      <c r="H72" s="54">
        <f t="shared" si="35"/>
        <v>7015644156896.3203</v>
      </c>
      <c r="I72" s="54">
        <f t="shared" si="35"/>
        <v>755901962140</v>
      </c>
      <c r="J72" s="54">
        <f t="shared" si="35"/>
        <v>520044809049.40002</v>
      </c>
      <c r="K72" s="54">
        <f t="shared" si="35"/>
        <v>1626558876975</v>
      </c>
      <c r="L72" s="54">
        <f t="shared" si="35"/>
        <v>35834822194341</v>
      </c>
      <c r="M72" s="54">
        <f t="shared" si="35"/>
        <v>1991474415983</v>
      </c>
      <c r="N72" s="54">
        <f t="shared" si="35"/>
        <v>24862072294358</v>
      </c>
      <c r="O72" s="54">
        <f t="shared" si="35"/>
        <v>8981275484000</v>
      </c>
      <c r="P72" s="54">
        <f t="shared" si="35"/>
        <v>8218622949375.75</v>
      </c>
      <c r="Q72" s="54">
        <f t="shared" si="35"/>
        <v>44823898740</v>
      </c>
      <c r="R72" s="54">
        <f t="shared" si="35"/>
        <v>0</v>
      </c>
      <c r="S72" s="54">
        <f t="shared" si="35"/>
        <v>2200224438484.75</v>
      </c>
      <c r="T72" s="54">
        <f t="shared" si="35"/>
        <v>1667577923026</v>
      </c>
      <c r="U72" s="54">
        <f t="shared" si="35"/>
        <v>4305996689125</v>
      </c>
      <c r="V72" s="54">
        <f t="shared" si="35"/>
        <v>56242682318936.109</v>
      </c>
      <c r="W72" s="54">
        <f t="shared" si="35"/>
        <v>32338103910415.898</v>
      </c>
      <c r="X72" s="54">
        <f t="shared" si="35"/>
        <v>20066715443219.879</v>
      </c>
      <c r="Y72" s="54">
        <f t="shared" si="35"/>
        <v>153539959</v>
      </c>
      <c r="Z72" s="54">
        <f t="shared" si="35"/>
        <v>2263734200</v>
      </c>
      <c r="AA72" s="54">
        <f t="shared" si="35"/>
        <v>4134730819028</v>
      </c>
      <c r="AB72" s="54">
        <f t="shared" si="35"/>
        <v>119942420824</v>
      </c>
      <c r="AC72" s="54">
        <f t="shared" si="35"/>
        <v>2020327114034.8201</v>
      </c>
      <c r="AD72" s="54">
        <f t="shared" si="35"/>
        <v>5863002966824.2002</v>
      </c>
      <c r="AE72" s="54">
        <f t="shared" si="35"/>
        <v>130967872326</v>
      </c>
      <c r="AF72" s="54">
        <f t="shared" si="35"/>
        <v>23904578408520.211</v>
      </c>
      <c r="AG72" s="54">
        <f t="shared" si="35"/>
        <v>2136188991334.3799</v>
      </c>
      <c r="AH72" s="54">
        <f t="shared" si="35"/>
        <v>10891772810493.879</v>
      </c>
      <c r="AI72" s="54">
        <f t="shared" si="35"/>
        <v>10876616606691.951</v>
      </c>
      <c r="AJ72" s="54">
        <f t="shared" si="35"/>
        <v>2578407204693.1099</v>
      </c>
      <c r="AK72" s="54">
        <f t="shared" si="35"/>
        <v>2371942480310.1099</v>
      </c>
      <c r="AL72" s="54">
        <f t="shared" si="35"/>
        <v>0</v>
      </c>
      <c r="AM72" s="54">
        <f t="shared" si="35"/>
        <v>0</v>
      </c>
      <c r="AN72" s="54">
        <f t="shared" si="35"/>
        <v>138975216200</v>
      </c>
      <c r="AO72" s="54">
        <f t="shared" si="35"/>
        <v>2020000000</v>
      </c>
      <c r="AP72" s="54">
        <f t="shared" si="35"/>
        <v>65469508183</v>
      </c>
      <c r="AQ72" s="54">
        <f t="shared" si="35"/>
        <v>307135834534.46997</v>
      </c>
      <c r="AR72" s="54">
        <f t="shared" si="35"/>
        <v>0</v>
      </c>
      <c r="AS72" s="54">
        <f t="shared" si="35"/>
        <v>231714346204</v>
      </c>
      <c r="AT72" s="54">
        <f t="shared" si="35"/>
        <v>69855848330.470001</v>
      </c>
      <c r="AU72" s="54">
        <f t="shared" si="35"/>
        <v>5565640000</v>
      </c>
      <c r="AV72" s="54">
        <f t="shared" si="35"/>
        <v>-2271087370158.6396</v>
      </c>
      <c r="AW72" s="54">
        <f t="shared" si="35"/>
        <v>2271271370158.6401</v>
      </c>
      <c r="AX72" s="55">
        <f t="shared" si="35"/>
        <v>184000000.00010777</v>
      </c>
    </row>
    <row r="73" spans="1:50" ht="15" customHeight="1" x14ac:dyDescent="0.25">
      <c r="A73" s="29" t="s">
        <v>168</v>
      </c>
      <c r="B73" s="29" t="s">
        <v>168</v>
      </c>
      <c r="C73" s="30" t="s">
        <v>169</v>
      </c>
      <c r="D73" s="31" t="s">
        <v>99</v>
      </c>
      <c r="E73" s="32">
        <v>42726</v>
      </c>
      <c r="F73" s="56">
        <f t="shared" ref="F73:F136" si="36">G73+L73+P73</f>
        <v>6110976953502</v>
      </c>
      <c r="G73" s="34">
        <f t="shared" ref="G73:G136" si="37">H73+I73+J73+K73</f>
        <v>2044504493000</v>
      </c>
      <c r="H73" s="34">
        <f>VLOOKUP(C73,[1]Sheet2!$A$1:$AS$610,6,FALSE)</f>
        <v>1533304000000</v>
      </c>
      <c r="I73" s="34">
        <f>VLOOKUP(C73,[1]Sheet2!$A$1:$AS$610,7,FALSE)</f>
        <v>19945846000</v>
      </c>
      <c r="J73" s="34">
        <f>VLOOKUP(C73,[1]Sheet2!$A$1:$AS$610,8,FALSE)</f>
        <v>98871708000</v>
      </c>
      <c r="K73" s="34">
        <f>VLOOKUP(C73,[1]Sheet2!$A$1:$AS$610,9,FALSE)</f>
        <v>392382939000</v>
      </c>
      <c r="L73" s="34">
        <f t="shared" ref="L73:L136" si="38">M73+N73+O73</f>
        <v>3532455444502</v>
      </c>
      <c r="M73" s="34">
        <f>VLOOKUP(C73,[1]Sheet2!$A$1:$AS$610,11,FALSE)</f>
        <v>158221585000</v>
      </c>
      <c r="N73" s="34">
        <f>VLOOKUP(C73,[1]Sheet2!$A$1:$AS$610,12,FALSE)</f>
        <v>2067838336502</v>
      </c>
      <c r="O73" s="34">
        <f>VLOOKUP(C73,[1]Sheet2!$A$1:$AS$610,13,FALSE)</f>
        <v>1306395523000</v>
      </c>
      <c r="P73" s="34">
        <f t="shared" ref="P73:P136" si="39">Q73+R73+S73+T73+U73</f>
        <v>534017016000</v>
      </c>
      <c r="Q73" s="34">
        <f>VLOOKUP(C73,[1]Sheet2!$A$1:$AS$610,15,FALSE)</f>
        <v>25237360000</v>
      </c>
      <c r="R73" s="34">
        <f>VLOOKUP(C73,[1]Sheet2!$A$1:$AS$610,16,FALSE)</f>
        <v>0</v>
      </c>
      <c r="S73" s="34">
        <f>VLOOKUP(C73,[1]Sheet2!$A$1:$AS$610,17,FALSE)</f>
        <v>0</v>
      </c>
      <c r="T73" s="34">
        <f>VLOOKUP(C73,[1]Sheet2!$A$1:$AS$610,18,FALSE)</f>
        <v>508779656000</v>
      </c>
      <c r="U73" s="34">
        <f>VLOOKUP(C73,[1]Sheet2!$A$1:$AS$610,19,FALSE)</f>
        <v>0</v>
      </c>
      <c r="V73" s="34">
        <f t="shared" ref="V73:V136" si="40">W73+AF73</f>
        <v>6225976953502</v>
      </c>
      <c r="W73" s="34">
        <f t="shared" ref="W73:W136" si="41">X73+Y73+Z73+AA73+AB73+AC73+AD73+AE73</f>
        <v>4186773953502</v>
      </c>
      <c r="X73" s="34">
        <f>VLOOKUP(C73,[1]Sheet2!$A$1:$AS$610,22,FALSE)</f>
        <v>2273447377952</v>
      </c>
      <c r="Y73" s="34">
        <f>VLOOKUP(C73,[1]Sheet2!$A$1:$AS$610,23,FALSE)</f>
        <v>0</v>
      </c>
      <c r="Z73" s="34">
        <f>VLOOKUP(C73,[1]Sheet2!$A$1:$AS$610,24,FALSE)</f>
        <v>0</v>
      </c>
      <c r="AA73" s="34">
        <f>VLOOKUP(C73,[1]Sheet2!$A$1:$AS$610,25,FALSE)</f>
        <v>1088582600000</v>
      </c>
      <c r="AB73" s="34">
        <f>VLOOKUP(C73,[1]Sheet2!$A$1:$AS$610,26,FALSE)</f>
        <v>0</v>
      </c>
      <c r="AC73" s="34">
        <f>VLOOKUP(C73,[1]Sheet2!$A$1:$AS$610,27,FALSE)</f>
        <v>710893584800</v>
      </c>
      <c r="AD73" s="34">
        <f>VLOOKUP(C73,[1]Sheet2!$A$1:$AS$610,28,FALSE)</f>
        <v>108850390750</v>
      </c>
      <c r="AE73" s="34">
        <f>VLOOKUP(C73,[1]Sheet2!$A$1:$AS$610,29,FALSE)</f>
        <v>5000000000</v>
      </c>
      <c r="AF73" s="34">
        <f t="shared" ref="AF73:AF136" si="42">AG73+AH73+AI73</f>
        <v>2039203000000</v>
      </c>
      <c r="AG73" s="34">
        <f>VLOOKUP(C73,[1]Sheet2!$A$1:$AS$610,31,FALSE)</f>
        <v>23472960000</v>
      </c>
      <c r="AH73" s="34">
        <f>VLOOKUP(C73,[1]Sheet2!$A$1:$AS$610,32,FALSE)</f>
        <v>1065294012731</v>
      </c>
      <c r="AI73" s="34">
        <f>VLOOKUP(C73,[1]Sheet2!$A$1:$AS$610,33,FALSE)</f>
        <v>950436027269</v>
      </c>
      <c r="AJ73" s="34">
        <f t="shared" ref="AJ73:AJ136" si="43">AK73+AL73+AM73+AN73+AO73+AP73</f>
        <v>135000000000</v>
      </c>
      <c r="AK73" s="34">
        <f>VLOOKUP(C73,[1]Sheet2!$A$1:$AS$610,35,FALSE)</f>
        <v>135000000000</v>
      </c>
      <c r="AL73" s="34">
        <f>VLOOKUP(C73,[1]Sheet2!$A$1:$AS$610,36,FALSE)</f>
        <v>0</v>
      </c>
      <c r="AM73" s="34">
        <f>VLOOKUP(C73,[1]Sheet2!$A$1:$AS$610,37,FALSE)</f>
        <v>0</v>
      </c>
      <c r="AN73" s="34">
        <f>VLOOKUP(C73,[1]Sheet2!$A$1:$AS$610,38,FALSE)</f>
        <v>0</v>
      </c>
      <c r="AO73" s="34">
        <f>VLOOKUP(C73,[1]Sheet2!$A$1:$AS$610,39,FALSE)</f>
        <v>0</v>
      </c>
      <c r="AP73" s="34">
        <f>VLOOKUP(C73,[1]Sheet2!$A$1:$AS$610,40,FALSE)</f>
        <v>0</v>
      </c>
      <c r="AQ73" s="34">
        <f t="shared" ref="AQ73:AQ136" si="44">AR73+AS73+AT73+AU73</f>
        <v>20000000000</v>
      </c>
      <c r="AR73" s="34">
        <f>VLOOKUP(C73,[1]Sheet2!$A$1:$AS$610,42,FALSE)</f>
        <v>0</v>
      </c>
      <c r="AS73" s="34">
        <f>VLOOKUP(C73,[1]Sheet2!$A$1:$AS$610,43,FALSE)</f>
        <v>20000000000</v>
      </c>
      <c r="AT73" s="34">
        <f>VLOOKUP(C73,[1]Sheet2!$A$1:$AS$610,44,FALSE)</f>
        <v>0</v>
      </c>
      <c r="AU73" s="34">
        <f>VLOOKUP(C73,[1]Sheet2!$A$1:$AS$610,45,FALSE)</f>
        <v>0</v>
      </c>
      <c r="AV73" s="35">
        <f t="shared" ref="AV73:AV136" si="45">F73-V73</f>
        <v>-115000000000</v>
      </c>
      <c r="AW73" s="35">
        <f t="shared" ref="AW73" si="46">AJ73-AQ73</f>
        <v>115000000000</v>
      </c>
      <c r="AX73" s="36">
        <f t="shared" ref="AX73:AX136" si="47">AW73+AV73</f>
        <v>0</v>
      </c>
    </row>
    <row r="74" spans="1:50" s="45" customFormat="1" ht="15" customHeight="1" x14ac:dyDescent="0.25">
      <c r="A74" s="46">
        <f>A68+1</f>
        <v>57</v>
      </c>
      <c r="B74" s="46">
        <v>1</v>
      </c>
      <c r="C74" s="38" t="s">
        <v>170</v>
      </c>
      <c r="D74" s="39" t="s">
        <v>149</v>
      </c>
      <c r="E74" s="40">
        <v>42733</v>
      </c>
      <c r="F74" s="41">
        <f t="shared" si="36"/>
        <v>1391702397840</v>
      </c>
      <c r="G74" s="42">
        <f t="shared" si="37"/>
        <v>101034247822</v>
      </c>
      <c r="H74" s="42">
        <v>24627086064</v>
      </c>
      <c r="I74" s="42">
        <v>13802325184</v>
      </c>
      <c r="J74" s="42">
        <v>11408600000</v>
      </c>
      <c r="K74" s="42">
        <v>51196236574</v>
      </c>
      <c r="L74" s="42">
        <f t="shared" si="38"/>
        <v>1159469737018</v>
      </c>
      <c r="M74" s="42">
        <v>21209808000</v>
      </c>
      <c r="N74" s="42">
        <v>872998046018</v>
      </c>
      <c r="O74" s="42">
        <v>265261883000</v>
      </c>
      <c r="P74" s="42">
        <f t="shared" si="39"/>
        <v>131198413000</v>
      </c>
      <c r="Q74" s="42">
        <v>7305920000</v>
      </c>
      <c r="R74" s="42">
        <v>0</v>
      </c>
      <c r="S74" s="42">
        <v>45619642000</v>
      </c>
      <c r="T74" s="42">
        <f>78272851000-70772851000</f>
        <v>7500000000</v>
      </c>
      <c r="U74" s="42">
        <v>70772851000</v>
      </c>
      <c r="V74" s="42">
        <f t="shared" si="40"/>
        <v>1457904034187</v>
      </c>
      <c r="W74" s="42">
        <f t="shared" si="41"/>
        <v>879466062203</v>
      </c>
      <c r="X74" s="42">
        <v>702444370586.19995</v>
      </c>
      <c r="Y74" s="42">
        <v>0</v>
      </c>
      <c r="Z74" s="42">
        <v>0</v>
      </c>
      <c r="AA74" s="42">
        <v>8842500000</v>
      </c>
      <c r="AB74" s="42">
        <v>3714500000</v>
      </c>
      <c r="AC74" s="42">
        <v>4268941124.8000002</v>
      </c>
      <c r="AD74" s="42">
        <v>156895889100</v>
      </c>
      <c r="AE74" s="42">
        <v>3299861392</v>
      </c>
      <c r="AF74" s="42">
        <f t="shared" si="42"/>
        <v>578437971984</v>
      </c>
      <c r="AG74" s="42">
        <v>40253194800</v>
      </c>
      <c r="AH74" s="42">
        <v>257838368611</v>
      </c>
      <c r="AI74" s="42">
        <v>280346408573</v>
      </c>
      <c r="AJ74" s="42">
        <f t="shared" si="43"/>
        <v>66201636347</v>
      </c>
      <c r="AK74" s="42">
        <v>43712899838</v>
      </c>
      <c r="AL74" s="42">
        <v>0</v>
      </c>
      <c r="AM74" s="42">
        <v>0</v>
      </c>
      <c r="AN74" s="42">
        <v>0</v>
      </c>
      <c r="AO74" s="42">
        <v>22488736509</v>
      </c>
      <c r="AP74" s="42">
        <v>0</v>
      </c>
      <c r="AQ74" s="42">
        <f t="shared" si="44"/>
        <v>0</v>
      </c>
      <c r="AR74" s="42">
        <v>0</v>
      </c>
      <c r="AS74" s="42">
        <v>0</v>
      </c>
      <c r="AT74" s="42">
        <v>0</v>
      </c>
      <c r="AU74" s="42">
        <v>0</v>
      </c>
      <c r="AV74" s="43">
        <f t="shared" si="45"/>
        <v>-66201636347</v>
      </c>
      <c r="AW74" s="43">
        <f t="shared" si="28"/>
        <v>66201636347</v>
      </c>
      <c r="AX74" s="44">
        <f t="shared" si="47"/>
        <v>0</v>
      </c>
    </row>
    <row r="75" spans="1:50" s="45" customFormat="1" ht="15" customHeight="1" x14ac:dyDescent="0.25">
      <c r="A75" s="37">
        <f t="shared" ref="A75:B90" si="48">A74+1</f>
        <v>58</v>
      </c>
      <c r="B75" s="37">
        <f t="shared" si="48"/>
        <v>2</v>
      </c>
      <c r="C75" s="38" t="s">
        <v>171</v>
      </c>
      <c r="D75" s="39" t="s">
        <v>90</v>
      </c>
      <c r="E75" s="40">
        <v>42733</v>
      </c>
      <c r="F75" s="41">
        <f t="shared" si="36"/>
        <v>937111300327</v>
      </c>
      <c r="G75" s="42">
        <f t="shared" si="37"/>
        <v>79913861327</v>
      </c>
      <c r="H75" s="42">
        <v>19259577916</v>
      </c>
      <c r="I75" s="42">
        <v>6645000000</v>
      </c>
      <c r="J75" s="42">
        <v>5144283411</v>
      </c>
      <c r="K75" s="42">
        <v>48865000000</v>
      </c>
      <c r="L75" s="42">
        <f t="shared" si="38"/>
        <v>674920394000</v>
      </c>
      <c r="M75" s="42">
        <v>17629294000</v>
      </c>
      <c r="N75" s="42">
        <v>507913222000</v>
      </c>
      <c r="O75" s="42">
        <v>149377878000</v>
      </c>
      <c r="P75" s="42">
        <f t="shared" si="39"/>
        <v>182277045000</v>
      </c>
      <c r="Q75" s="42">
        <v>2200000000</v>
      </c>
      <c r="R75" s="42">
        <v>0</v>
      </c>
      <c r="S75" s="42">
        <v>41244384000</v>
      </c>
      <c r="T75" s="42">
        <v>93734430000</v>
      </c>
      <c r="U75" s="42">
        <v>45098231000</v>
      </c>
      <c r="V75" s="42">
        <f t="shared" si="40"/>
        <v>933395300327</v>
      </c>
      <c r="W75" s="42">
        <f t="shared" si="41"/>
        <v>396022164959</v>
      </c>
      <c r="X75" s="42">
        <v>287084792078</v>
      </c>
      <c r="Y75" s="42">
        <v>0</v>
      </c>
      <c r="Z75" s="42">
        <v>0</v>
      </c>
      <c r="AA75" s="42">
        <v>5007000000</v>
      </c>
      <c r="AB75" s="42">
        <v>0</v>
      </c>
      <c r="AC75" s="42">
        <v>0</v>
      </c>
      <c r="AD75" s="42">
        <v>102430372881</v>
      </c>
      <c r="AE75" s="42">
        <v>1500000000</v>
      </c>
      <c r="AF75" s="42">
        <f t="shared" si="42"/>
        <v>537373135368</v>
      </c>
      <c r="AG75" s="42">
        <v>639171000</v>
      </c>
      <c r="AH75" s="42">
        <v>219497304002</v>
      </c>
      <c r="AI75" s="42">
        <v>317236660366</v>
      </c>
      <c r="AJ75" s="42">
        <f t="shared" si="43"/>
        <v>0</v>
      </c>
      <c r="AK75" s="42">
        <v>0</v>
      </c>
      <c r="AL75" s="42">
        <v>0</v>
      </c>
      <c r="AM75" s="42">
        <v>0</v>
      </c>
      <c r="AN75" s="42">
        <v>0</v>
      </c>
      <c r="AO75" s="42">
        <v>0</v>
      </c>
      <c r="AP75" s="42">
        <v>0</v>
      </c>
      <c r="AQ75" s="42">
        <f t="shared" si="44"/>
        <v>3716000000</v>
      </c>
      <c r="AR75" s="42">
        <v>0</v>
      </c>
      <c r="AS75" s="42">
        <v>3716000000</v>
      </c>
      <c r="AT75" s="42">
        <v>0</v>
      </c>
      <c r="AU75" s="42">
        <v>0</v>
      </c>
      <c r="AV75" s="43">
        <f t="shared" si="45"/>
        <v>3716000000</v>
      </c>
      <c r="AW75" s="43">
        <f t="shared" si="28"/>
        <v>-3716000000</v>
      </c>
      <c r="AX75" s="44">
        <f t="shared" si="47"/>
        <v>0</v>
      </c>
    </row>
    <row r="76" spans="1:50" s="45" customFormat="1" ht="15" customHeight="1" x14ac:dyDescent="0.25">
      <c r="A76" s="37">
        <f t="shared" si="48"/>
        <v>59</v>
      </c>
      <c r="B76" s="37">
        <f t="shared" si="48"/>
        <v>3</v>
      </c>
      <c r="C76" s="38" t="s">
        <v>172</v>
      </c>
      <c r="D76" s="39" t="s">
        <v>99</v>
      </c>
      <c r="E76" s="40">
        <v>42734</v>
      </c>
      <c r="F76" s="41">
        <f t="shared" si="36"/>
        <v>921694764051</v>
      </c>
      <c r="G76" s="42">
        <f t="shared" si="37"/>
        <v>52842958051</v>
      </c>
      <c r="H76" s="42">
        <v>3920000000</v>
      </c>
      <c r="I76" s="42">
        <v>7525976224</v>
      </c>
      <c r="J76" s="42">
        <v>19215000000</v>
      </c>
      <c r="K76" s="42">
        <v>22181981827</v>
      </c>
      <c r="L76" s="42">
        <f t="shared" si="38"/>
        <v>753360204000</v>
      </c>
      <c r="M76" s="42">
        <v>21246752000</v>
      </c>
      <c r="N76" s="42">
        <v>597919262000</v>
      </c>
      <c r="O76" s="42">
        <v>134194190000</v>
      </c>
      <c r="P76" s="42">
        <f t="shared" si="39"/>
        <v>115491602000</v>
      </c>
      <c r="Q76" s="42">
        <v>0</v>
      </c>
      <c r="R76" s="42">
        <v>0</v>
      </c>
      <c r="S76" s="42">
        <v>27059251000</v>
      </c>
      <c r="T76" s="42">
        <v>46812952000</v>
      </c>
      <c r="U76" s="42">
        <v>41619399000</v>
      </c>
      <c r="V76" s="42">
        <f t="shared" si="40"/>
        <v>1237300113896.7</v>
      </c>
      <c r="W76" s="42">
        <f t="shared" si="41"/>
        <v>366932677430.09998</v>
      </c>
      <c r="X76" s="42">
        <v>248366475380.09998</v>
      </c>
      <c r="Y76" s="42">
        <v>0</v>
      </c>
      <c r="Z76" s="42">
        <v>4000000000</v>
      </c>
      <c r="AA76" s="42">
        <v>8070400000</v>
      </c>
      <c r="AB76" s="42">
        <v>312000000</v>
      </c>
      <c r="AC76" s="42">
        <v>1149597650</v>
      </c>
      <c r="AD76" s="42">
        <v>104034204400</v>
      </c>
      <c r="AE76" s="42">
        <v>1000000000</v>
      </c>
      <c r="AF76" s="42">
        <f t="shared" si="42"/>
        <v>870367436466.59998</v>
      </c>
      <c r="AG76" s="42">
        <v>132749612000</v>
      </c>
      <c r="AH76" s="42">
        <v>299669427543.59998</v>
      </c>
      <c r="AI76" s="42">
        <v>437948396923</v>
      </c>
      <c r="AJ76" s="42">
        <f t="shared" si="43"/>
        <v>345350855095.70001</v>
      </c>
      <c r="AK76" s="42">
        <v>345350855095.70001</v>
      </c>
      <c r="AL76" s="42">
        <v>0</v>
      </c>
      <c r="AM76" s="42">
        <v>0</v>
      </c>
      <c r="AN76" s="42">
        <v>0</v>
      </c>
      <c r="AO76" s="42">
        <v>0</v>
      </c>
      <c r="AP76" s="42">
        <v>0</v>
      </c>
      <c r="AQ76" s="42">
        <f t="shared" si="44"/>
        <v>29745505250</v>
      </c>
      <c r="AR76" s="42">
        <v>0</v>
      </c>
      <c r="AS76" s="42">
        <v>0</v>
      </c>
      <c r="AT76" s="42">
        <v>29745505250</v>
      </c>
      <c r="AU76" s="42">
        <v>0</v>
      </c>
      <c r="AV76" s="43">
        <f t="shared" si="45"/>
        <v>-315605349845.69995</v>
      </c>
      <c r="AW76" s="43">
        <f t="shared" si="28"/>
        <v>315605349845.70001</v>
      </c>
      <c r="AX76" s="44">
        <f t="shared" si="47"/>
        <v>0</v>
      </c>
    </row>
    <row r="77" spans="1:50" s="45" customFormat="1" ht="15" customHeight="1" x14ac:dyDescent="0.25">
      <c r="A77" s="37">
        <f t="shared" si="48"/>
        <v>60</v>
      </c>
      <c r="B77" s="37">
        <f t="shared" si="48"/>
        <v>4</v>
      </c>
      <c r="C77" s="38" t="s">
        <v>173</v>
      </c>
      <c r="D77" s="39" t="s">
        <v>174</v>
      </c>
      <c r="E77" s="40">
        <v>42734</v>
      </c>
      <c r="F77" s="41">
        <f t="shared" si="36"/>
        <v>1264775255152</v>
      </c>
      <c r="G77" s="42">
        <f t="shared" si="37"/>
        <v>75231567000</v>
      </c>
      <c r="H77" s="42">
        <v>17697874790</v>
      </c>
      <c r="I77" s="42">
        <v>4967339110</v>
      </c>
      <c r="J77" s="42">
        <v>2607700000</v>
      </c>
      <c r="K77" s="42">
        <v>49958653100</v>
      </c>
      <c r="L77" s="42">
        <f t="shared" si="38"/>
        <v>888332474000</v>
      </c>
      <c r="M77" s="42">
        <v>19792301000</v>
      </c>
      <c r="N77" s="42">
        <v>760431504000</v>
      </c>
      <c r="O77" s="42">
        <v>108108669000</v>
      </c>
      <c r="P77" s="42">
        <f t="shared" si="39"/>
        <v>301211214152</v>
      </c>
      <c r="Q77" s="42">
        <v>0</v>
      </c>
      <c r="R77" s="42">
        <v>0</v>
      </c>
      <c r="S77" s="42">
        <v>38289711152</v>
      </c>
      <c r="T77" s="42">
        <v>195050385000</v>
      </c>
      <c r="U77" s="42">
        <v>67871118000</v>
      </c>
      <c r="V77" s="42">
        <f t="shared" si="40"/>
        <v>1331514138102</v>
      </c>
      <c r="W77" s="42">
        <f t="shared" si="41"/>
        <v>791025482841</v>
      </c>
      <c r="X77" s="42">
        <v>626235132006</v>
      </c>
      <c r="Y77" s="42">
        <v>0</v>
      </c>
      <c r="Z77" s="42">
        <v>0</v>
      </c>
      <c r="AA77" s="42">
        <v>8682200000</v>
      </c>
      <c r="AB77" s="42">
        <v>1234000000</v>
      </c>
      <c r="AC77" s="42">
        <v>2266529753</v>
      </c>
      <c r="AD77" s="42">
        <v>147607621082</v>
      </c>
      <c r="AE77" s="42">
        <v>5000000000</v>
      </c>
      <c r="AF77" s="42">
        <f t="shared" si="42"/>
        <v>540488655261</v>
      </c>
      <c r="AG77" s="42">
        <v>33632426535</v>
      </c>
      <c r="AH77" s="42">
        <v>262190312464</v>
      </c>
      <c r="AI77" s="42">
        <v>244665916262</v>
      </c>
      <c r="AJ77" s="42">
        <f t="shared" si="43"/>
        <v>69738882950</v>
      </c>
      <c r="AK77" s="42">
        <v>69738882950</v>
      </c>
      <c r="AL77" s="42">
        <v>0</v>
      </c>
      <c r="AM77" s="42">
        <v>0</v>
      </c>
      <c r="AN77" s="42">
        <v>0</v>
      </c>
      <c r="AO77" s="42">
        <v>0</v>
      </c>
      <c r="AP77" s="42">
        <v>0</v>
      </c>
      <c r="AQ77" s="42">
        <f t="shared" si="44"/>
        <v>3000000000</v>
      </c>
      <c r="AR77" s="42">
        <v>0</v>
      </c>
      <c r="AS77" s="42">
        <v>3000000000</v>
      </c>
      <c r="AT77" s="42">
        <v>0</v>
      </c>
      <c r="AU77" s="42">
        <v>0</v>
      </c>
      <c r="AV77" s="43">
        <f t="shared" si="45"/>
        <v>-66738882950</v>
      </c>
      <c r="AW77" s="43">
        <f t="shared" si="28"/>
        <v>66738882950</v>
      </c>
      <c r="AX77" s="44">
        <f t="shared" si="47"/>
        <v>0</v>
      </c>
    </row>
    <row r="78" spans="1:50" s="45" customFormat="1" ht="15" customHeight="1" x14ac:dyDescent="0.25">
      <c r="A78" s="37">
        <f t="shared" si="48"/>
        <v>61</v>
      </c>
      <c r="B78" s="37">
        <f t="shared" si="48"/>
        <v>5</v>
      </c>
      <c r="C78" s="38" t="s">
        <v>175</v>
      </c>
      <c r="D78" s="39" t="s">
        <v>176</v>
      </c>
      <c r="E78" s="40">
        <v>42734</v>
      </c>
      <c r="F78" s="41">
        <f t="shared" si="36"/>
        <v>1412992590829.3</v>
      </c>
      <c r="G78" s="42">
        <f t="shared" si="37"/>
        <v>85832308381.300003</v>
      </c>
      <c r="H78" s="42">
        <v>31440000000</v>
      </c>
      <c r="I78" s="42">
        <v>17036450000</v>
      </c>
      <c r="J78" s="42">
        <v>7200000000</v>
      </c>
      <c r="K78" s="42">
        <v>30155858381.299999</v>
      </c>
      <c r="L78" s="42">
        <f t="shared" si="38"/>
        <v>1133521617448</v>
      </c>
      <c r="M78" s="42">
        <v>13956344000</v>
      </c>
      <c r="N78" s="42">
        <v>811968309448</v>
      </c>
      <c r="O78" s="42">
        <v>307596964000</v>
      </c>
      <c r="P78" s="42">
        <f t="shared" si="39"/>
        <v>193638665000</v>
      </c>
      <c r="Q78" s="42">
        <v>15201170000</v>
      </c>
      <c r="R78" s="42">
        <v>0</v>
      </c>
      <c r="S78" s="42">
        <v>41964272000</v>
      </c>
      <c r="T78" s="42">
        <v>51028495000</v>
      </c>
      <c r="U78" s="42">
        <v>85444728000</v>
      </c>
      <c r="V78" s="42">
        <f t="shared" si="40"/>
        <v>1445716890974.03</v>
      </c>
      <c r="W78" s="42">
        <f t="shared" si="41"/>
        <v>841911010005.03003</v>
      </c>
      <c r="X78" s="42">
        <v>659270202118.96008</v>
      </c>
      <c r="Y78" s="42">
        <v>0</v>
      </c>
      <c r="Z78" s="42">
        <v>0</v>
      </c>
      <c r="AA78" s="42">
        <v>9195000000</v>
      </c>
      <c r="AB78" s="42">
        <v>0</v>
      </c>
      <c r="AC78" s="42">
        <v>4847645000</v>
      </c>
      <c r="AD78" s="42">
        <v>168056103856.79999</v>
      </c>
      <c r="AE78" s="42">
        <v>542059029.26999998</v>
      </c>
      <c r="AF78" s="42">
        <f t="shared" si="42"/>
        <v>603805880969</v>
      </c>
      <c r="AG78" s="42">
        <v>23086241193</v>
      </c>
      <c r="AH78" s="42">
        <v>218750572907</v>
      </c>
      <c r="AI78" s="42">
        <v>361969066869</v>
      </c>
      <c r="AJ78" s="42">
        <f t="shared" si="43"/>
        <v>49524300144.730003</v>
      </c>
      <c r="AK78" s="42">
        <v>49524300144.730003</v>
      </c>
      <c r="AL78" s="42">
        <v>0</v>
      </c>
      <c r="AM78" s="42">
        <v>0</v>
      </c>
      <c r="AN78" s="42">
        <v>0</v>
      </c>
      <c r="AO78" s="42">
        <v>0</v>
      </c>
      <c r="AP78" s="42">
        <v>0</v>
      </c>
      <c r="AQ78" s="42">
        <f t="shared" si="44"/>
        <v>16800000000</v>
      </c>
      <c r="AR78" s="42">
        <v>0</v>
      </c>
      <c r="AS78" s="42">
        <v>16800000000</v>
      </c>
      <c r="AT78" s="42">
        <v>0</v>
      </c>
      <c r="AU78" s="42">
        <v>0</v>
      </c>
      <c r="AV78" s="43">
        <f t="shared" si="45"/>
        <v>-32724300144.72998</v>
      </c>
      <c r="AW78" s="43">
        <f t="shared" si="28"/>
        <v>32724300144.730003</v>
      </c>
      <c r="AX78" s="44">
        <f t="shared" si="47"/>
        <v>0</v>
      </c>
    </row>
    <row r="79" spans="1:50" s="45" customFormat="1" ht="15" customHeight="1" x14ac:dyDescent="0.25">
      <c r="A79" s="37">
        <f t="shared" si="48"/>
        <v>62</v>
      </c>
      <c r="B79" s="37">
        <f t="shared" si="48"/>
        <v>6</v>
      </c>
      <c r="C79" s="38" t="s">
        <v>177</v>
      </c>
      <c r="D79" s="39" t="s">
        <v>174</v>
      </c>
      <c r="E79" s="40">
        <v>42734</v>
      </c>
      <c r="F79" s="41">
        <f t="shared" si="36"/>
        <v>977377241819</v>
      </c>
      <c r="G79" s="42">
        <f t="shared" si="37"/>
        <v>77721032682</v>
      </c>
      <c r="H79" s="42">
        <v>6303686038</v>
      </c>
      <c r="I79" s="42">
        <v>2119972497</v>
      </c>
      <c r="J79" s="42">
        <v>7309370635</v>
      </c>
      <c r="K79" s="42">
        <v>61988003512</v>
      </c>
      <c r="L79" s="42">
        <f t="shared" si="38"/>
        <v>750078031000</v>
      </c>
      <c r="M79" s="42">
        <v>16709377000</v>
      </c>
      <c r="N79" s="42">
        <v>606741992000</v>
      </c>
      <c r="O79" s="42">
        <v>126626662000</v>
      </c>
      <c r="P79" s="42">
        <f t="shared" si="39"/>
        <v>149578178137</v>
      </c>
      <c r="Q79" s="42">
        <v>0</v>
      </c>
      <c r="R79" s="42">
        <v>0</v>
      </c>
      <c r="S79" s="42">
        <v>35594617137</v>
      </c>
      <c r="T79" s="42">
        <v>78032750000</v>
      </c>
      <c r="U79" s="42">
        <v>35950811000</v>
      </c>
      <c r="V79" s="42">
        <f t="shared" si="40"/>
        <v>1069536948593</v>
      </c>
      <c r="W79" s="42">
        <f t="shared" si="41"/>
        <v>549763952493</v>
      </c>
      <c r="X79" s="42">
        <v>443759901434</v>
      </c>
      <c r="Y79" s="42">
        <v>0</v>
      </c>
      <c r="Z79" s="42">
        <v>0</v>
      </c>
      <c r="AA79" s="42">
        <v>3002480000</v>
      </c>
      <c r="AB79" s="42">
        <v>0</v>
      </c>
      <c r="AC79" s="42">
        <v>842390559</v>
      </c>
      <c r="AD79" s="42">
        <v>99159180500</v>
      </c>
      <c r="AE79" s="42">
        <v>3000000000</v>
      </c>
      <c r="AF79" s="42">
        <f t="shared" si="42"/>
        <v>519772996100</v>
      </c>
      <c r="AG79" s="42">
        <v>17143123000</v>
      </c>
      <c r="AH79" s="42">
        <v>269938472950</v>
      </c>
      <c r="AI79" s="42">
        <v>232691400150</v>
      </c>
      <c r="AJ79" s="42">
        <f t="shared" si="43"/>
        <v>92159706774</v>
      </c>
      <c r="AK79" s="42">
        <v>92159706774</v>
      </c>
      <c r="AL79" s="42">
        <v>0</v>
      </c>
      <c r="AM79" s="42">
        <v>0</v>
      </c>
      <c r="AN79" s="42">
        <v>0</v>
      </c>
      <c r="AO79" s="42">
        <v>0</v>
      </c>
      <c r="AP79" s="42">
        <v>0</v>
      </c>
      <c r="AQ79" s="42">
        <f t="shared" si="44"/>
        <v>0</v>
      </c>
      <c r="AR79" s="42">
        <v>0</v>
      </c>
      <c r="AS79" s="42">
        <v>0</v>
      </c>
      <c r="AT79" s="42">
        <v>0</v>
      </c>
      <c r="AU79" s="42">
        <v>0</v>
      </c>
      <c r="AV79" s="43">
        <f t="shared" si="45"/>
        <v>-92159706774</v>
      </c>
      <c r="AW79" s="43">
        <f t="shared" si="28"/>
        <v>92159706774</v>
      </c>
      <c r="AX79" s="44">
        <f t="shared" si="47"/>
        <v>0</v>
      </c>
    </row>
    <row r="80" spans="1:50" s="45" customFormat="1" ht="15" customHeight="1" x14ac:dyDescent="0.25">
      <c r="A80" s="46">
        <f t="shared" si="48"/>
        <v>63</v>
      </c>
      <c r="B80" s="46">
        <f t="shared" si="48"/>
        <v>7</v>
      </c>
      <c r="C80" s="47" t="s">
        <v>178</v>
      </c>
      <c r="D80" s="58" t="s">
        <v>179</v>
      </c>
      <c r="E80" s="57">
        <v>42733</v>
      </c>
      <c r="F80" s="48">
        <f t="shared" si="36"/>
        <v>1052893232129</v>
      </c>
      <c r="G80" s="42">
        <f t="shared" si="37"/>
        <v>83182030973</v>
      </c>
      <c r="H80" s="42">
        <v>16250000000</v>
      </c>
      <c r="I80" s="42">
        <v>8809507600</v>
      </c>
      <c r="J80" s="42">
        <v>2329500000</v>
      </c>
      <c r="K80" s="42">
        <v>55793023373</v>
      </c>
      <c r="L80" s="42">
        <f t="shared" si="38"/>
        <v>814900822670</v>
      </c>
      <c r="M80" s="42">
        <v>27374905000</v>
      </c>
      <c r="N80" s="42">
        <v>679605366670</v>
      </c>
      <c r="O80" s="42">
        <v>107920551000</v>
      </c>
      <c r="P80" s="42">
        <f t="shared" si="39"/>
        <v>154810378486</v>
      </c>
      <c r="Q80" s="42">
        <v>0</v>
      </c>
      <c r="R80" s="42">
        <v>0</v>
      </c>
      <c r="S80" s="42">
        <v>41091187486</v>
      </c>
      <c r="T80" s="42">
        <v>88465808000</v>
      </c>
      <c r="U80" s="42">
        <v>25253383000</v>
      </c>
      <c r="V80" s="42">
        <f t="shared" si="40"/>
        <v>1170349594384</v>
      </c>
      <c r="W80" s="42">
        <f t="shared" si="41"/>
        <v>597087932557</v>
      </c>
      <c r="X80" s="42">
        <v>489135910340</v>
      </c>
      <c r="Y80" s="42">
        <v>0</v>
      </c>
      <c r="Z80" s="42">
        <v>0</v>
      </c>
      <c r="AA80" s="42">
        <v>6778200000</v>
      </c>
      <c r="AB80" s="42">
        <v>0</v>
      </c>
      <c r="AC80" s="42">
        <v>2505950760</v>
      </c>
      <c r="AD80" s="42">
        <v>97167871457</v>
      </c>
      <c r="AE80" s="42">
        <v>1500000000</v>
      </c>
      <c r="AF80" s="42">
        <f t="shared" si="42"/>
        <v>573261661827</v>
      </c>
      <c r="AG80" s="42">
        <v>25845802640</v>
      </c>
      <c r="AH80" s="42">
        <v>291006128349</v>
      </c>
      <c r="AI80" s="42">
        <v>256409730838</v>
      </c>
      <c r="AJ80" s="42">
        <f t="shared" si="43"/>
        <v>122331362255</v>
      </c>
      <c r="AK80" s="42">
        <v>122331362255</v>
      </c>
      <c r="AL80" s="42">
        <v>0</v>
      </c>
      <c r="AM80" s="42">
        <v>0</v>
      </c>
      <c r="AN80" s="42">
        <v>0</v>
      </c>
      <c r="AO80" s="42">
        <v>0</v>
      </c>
      <c r="AP80" s="42">
        <v>0</v>
      </c>
      <c r="AQ80" s="42">
        <f t="shared" si="44"/>
        <v>4875000000</v>
      </c>
      <c r="AR80" s="42">
        <v>0</v>
      </c>
      <c r="AS80" s="42">
        <v>4875000000</v>
      </c>
      <c r="AT80" s="42">
        <v>0</v>
      </c>
      <c r="AU80" s="42">
        <v>0</v>
      </c>
      <c r="AV80" s="43">
        <f t="shared" si="45"/>
        <v>-117456362255</v>
      </c>
      <c r="AW80" s="43">
        <f t="shared" si="28"/>
        <v>117456362255</v>
      </c>
      <c r="AX80" s="44">
        <f t="shared" si="47"/>
        <v>0</v>
      </c>
    </row>
    <row r="81" spans="1:50" s="45" customFormat="1" ht="15" customHeight="1" x14ac:dyDescent="0.25">
      <c r="A81" s="37">
        <f t="shared" si="48"/>
        <v>64</v>
      </c>
      <c r="B81" s="37">
        <f t="shared" si="48"/>
        <v>8</v>
      </c>
      <c r="C81" s="47" t="s">
        <v>180</v>
      </c>
      <c r="D81" s="39" t="s">
        <v>96</v>
      </c>
      <c r="E81" s="40">
        <v>42733</v>
      </c>
      <c r="F81" s="48">
        <f t="shared" si="36"/>
        <v>1469886855816</v>
      </c>
      <c r="G81" s="49">
        <f t="shared" si="37"/>
        <v>116095536070</v>
      </c>
      <c r="H81" s="49">
        <v>14505585698</v>
      </c>
      <c r="I81" s="49">
        <v>12265364000</v>
      </c>
      <c r="J81" s="49">
        <v>5100000000</v>
      </c>
      <c r="K81" s="49">
        <v>84224586372</v>
      </c>
      <c r="L81" s="49">
        <f t="shared" si="38"/>
        <v>989522840000</v>
      </c>
      <c r="M81" s="49">
        <v>22540647000</v>
      </c>
      <c r="N81" s="49">
        <v>853086114000</v>
      </c>
      <c r="O81" s="49">
        <v>113896079000</v>
      </c>
      <c r="P81" s="49">
        <f t="shared" si="39"/>
        <v>364268479746</v>
      </c>
      <c r="Q81" s="49">
        <v>9000000000</v>
      </c>
      <c r="R81" s="49">
        <v>0</v>
      </c>
      <c r="S81" s="49">
        <v>50521191746</v>
      </c>
      <c r="T81" s="49">
        <v>160841334000</v>
      </c>
      <c r="U81" s="49">
        <v>143905954000</v>
      </c>
      <c r="V81" s="49">
        <f t="shared" si="40"/>
        <v>1556435595305</v>
      </c>
      <c r="W81" s="49">
        <f t="shared" si="41"/>
        <v>953954398241</v>
      </c>
      <c r="X81" s="49">
        <v>692336395741.90002</v>
      </c>
      <c r="Y81" s="49">
        <v>9000000000</v>
      </c>
      <c r="Z81" s="49">
        <v>0</v>
      </c>
      <c r="AA81" s="49">
        <v>11983300000</v>
      </c>
      <c r="AB81" s="49">
        <v>200000000</v>
      </c>
      <c r="AC81" s="49">
        <v>4266008558.1000004</v>
      </c>
      <c r="AD81" s="49">
        <v>233668693941</v>
      </c>
      <c r="AE81" s="49">
        <v>2500000000</v>
      </c>
      <c r="AF81" s="49">
        <f t="shared" si="42"/>
        <v>602481197064</v>
      </c>
      <c r="AG81" s="49">
        <v>72061914342</v>
      </c>
      <c r="AH81" s="49">
        <v>244901713239</v>
      </c>
      <c r="AI81" s="49">
        <v>285517569483</v>
      </c>
      <c r="AJ81" s="49">
        <f t="shared" si="43"/>
        <v>138736739489</v>
      </c>
      <c r="AK81" s="49">
        <v>75699354489</v>
      </c>
      <c r="AL81" s="49">
        <v>0</v>
      </c>
      <c r="AM81" s="49">
        <v>0</v>
      </c>
      <c r="AN81" s="49">
        <v>63037385000</v>
      </c>
      <c r="AO81" s="49">
        <v>0</v>
      </c>
      <c r="AP81" s="49">
        <v>0</v>
      </c>
      <c r="AQ81" s="49">
        <f t="shared" si="44"/>
        <v>52188000000</v>
      </c>
      <c r="AR81" s="49">
        <v>0</v>
      </c>
      <c r="AS81" s="49">
        <v>23888000000</v>
      </c>
      <c r="AT81" s="49">
        <v>28300000000</v>
      </c>
      <c r="AU81" s="49">
        <v>0</v>
      </c>
      <c r="AV81" s="50">
        <f t="shared" si="45"/>
        <v>-86548739489</v>
      </c>
      <c r="AW81" s="50">
        <f t="shared" si="28"/>
        <v>86548739489</v>
      </c>
      <c r="AX81" s="44">
        <f t="shared" si="47"/>
        <v>0</v>
      </c>
    </row>
    <row r="82" spans="1:50" s="45" customFormat="1" ht="15" customHeight="1" x14ac:dyDescent="0.25">
      <c r="A82" s="37">
        <f t="shared" si="48"/>
        <v>65</v>
      </c>
      <c r="B82" s="37">
        <f t="shared" si="48"/>
        <v>9</v>
      </c>
      <c r="C82" s="38" t="s">
        <v>181</v>
      </c>
      <c r="D82" s="39" t="s">
        <v>176</v>
      </c>
      <c r="E82" s="40">
        <v>42734</v>
      </c>
      <c r="F82" s="41">
        <f t="shared" si="36"/>
        <v>945289467615</v>
      </c>
      <c r="G82" s="42">
        <f t="shared" si="37"/>
        <v>72464501615</v>
      </c>
      <c r="H82" s="42">
        <v>10533500000</v>
      </c>
      <c r="I82" s="42">
        <v>6575285535</v>
      </c>
      <c r="J82" s="42">
        <v>13650000000</v>
      </c>
      <c r="K82" s="42">
        <v>41705716080</v>
      </c>
      <c r="L82" s="42">
        <f t="shared" si="38"/>
        <v>738585105000</v>
      </c>
      <c r="M82" s="42">
        <v>16063697000</v>
      </c>
      <c r="N82" s="42">
        <v>558382085000</v>
      </c>
      <c r="O82" s="42">
        <v>164139323000</v>
      </c>
      <c r="P82" s="42">
        <f t="shared" si="39"/>
        <v>134239861000</v>
      </c>
      <c r="Q82" s="42">
        <v>0</v>
      </c>
      <c r="R82" s="42">
        <v>0</v>
      </c>
      <c r="S82" s="42">
        <v>35142606000</v>
      </c>
      <c r="T82" s="42">
        <v>47467327000</v>
      </c>
      <c r="U82" s="42">
        <v>51629928000</v>
      </c>
      <c r="V82" s="42">
        <f t="shared" si="40"/>
        <v>982435487615</v>
      </c>
      <c r="W82" s="42">
        <f t="shared" si="41"/>
        <v>519646758525</v>
      </c>
      <c r="X82" s="42">
        <v>392816583013</v>
      </c>
      <c r="Y82" s="42">
        <v>0</v>
      </c>
      <c r="Z82" s="42">
        <v>0</v>
      </c>
      <c r="AA82" s="42">
        <v>7942800000</v>
      </c>
      <c r="AB82" s="42">
        <v>745836000</v>
      </c>
      <c r="AC82" s="42">
        <v>1710878554</v>
      </c>
      <c r="AD82" s="42">
        <v>112232399958</v>
      </c>
      <c r="AE82" s="42">
        <v>4198261000</v>
      </c>
      <c r="AF82" s="42">
        <f t="shared" si="42"/>
        <v>462788729090</v>
      </c>
      <c r="AG82" s="42">
        <v>42053933913</v>
      </c>
      <c r="AH82" s="42">
        <v>194768200297</v>
      </c>
      <c r="AI82" s="42">
        <v>225966594880</v>
      </c>
      <c r="AJ82" s="42">
        <f t="shared" si="43"/>
        <v>49046020000</v>
      </c>
      <c r="AK82" s="42">
        <v>47146020000</v>
      </c>
      <c r="AL82" s="42">
        <v>0</v>
      </c>
      <c r="AM82" s="42">
        <v>0</v>
      </c>
      <c r="AN82" s="42">
        <v>0</v>
      </c>
      <c r="AO82" s="42">
        <v>1900000000</v>
      </c>
      <c r="AP82" s="42">
        <v>0</v>
      </c>
      <c r="AQ82" s="42">
        <f t="shared" si="44"/>
        <v>11900000000</v>
      </c>
      <c r="AR82" s="42">
        <v>0</v>
      </c>
      <c r="AS82" s="42">
        <v>10000000000</v>
      </c>
      <c r="AT82" s="42">
        <v>0</v>
      </c>
      <c r="AU82" s="42">
        <v>1900000000</v>
      </c>
      <c r="AV82" s="43">
        <f t="shared" si="45"/>
        <v>-37146020000</v>
      </c>
      <c r="AW82" s="43">
        <f t="shared" si="28"/>
        <v>37146020000</v>
      </c>
      <c r="AX82" s="44">
        <f t="shared" si="47"/>
        <v>0</v>
      </c>
    </row>
    <row r="83" spans="1:50" s="45" customFormat="1" ht="15" customHeight="1" x14ac:dyDescent="0.25">
      <c r="A83" s="37">
        <f t="shared" si="48"/>
        <v>66</v>
      </c>
      <c r="B83" s="37">
        <f t="shared" si="48"/>
        <v>10</v>
      </c>
      <c r="C83" s="38" t="s">
        <v>182</v>
      </c>
      <c r="D83" s="39" t="s">
        <v>96</v>
      </c>
      <c r="E83" s="40">
        <v>42734</v>
      </c>
      <c r="F83" s="41">
        <f t="shared" si="36"/>
        <v>1119543349060</v>
      </c>
      <c r="G83" s="42">
        <f t="shared" si="37"/>
        <v>60777909350</v>
      </c>
      <c r="H83" s="42">
        <v>11644195603</v>
      </c>
      <c r="I83" s="42">
        <v>8044071097</v>
      </c>
      <c r="J83" s="42">
        <v>6517459442</v>
      </c>
      <c r="K83" s="42">
        <v>34572183208</v>
      </c>
      <c r="L83" s="42">
        <f t="shared" si="38"/>
        <v>837176862000</v>
      </c>
      <c r="M83" s="42">
        <v>18202399000</v>
      </c>
      <c r="N83" s="42">
        <v>723675568000</v>
      </c>
      <c r="O83" s="42">
        <v>95298895000</v>
      </c>
      <c r="P83" s="42">
        <f t="shared" si="39"/>
        <v>221588577710</v>
      </c>
      <c r="Q83" s="42">
        <v>11807870000</v>
      </c>
      <c r="R83" s="42">
        <v>0</v>
      </c>
      <c r="S83" s="42">
        <v>38359406710</v>
      </c>
      <c r="T83" s="42">
        <v>107339163000</v>
      </c>
      <c r="U83" s="42">
        <v>64082138000</v>
      </c>
      <c r="V83" s="42">
        <f t="shared" si="40"/>
        <v>1115043349060</v>
      </c>
      <c r="W83" s="42">
        <f t="shared" si="41"/>
        <v>658072899551</v>
      </c>
      <c r="X83" s="42">
        <v>505209412839</v>
      </c>
      <c r="Y83" s="42">
        <v>0</v>
      </c>
      <c r="Z83" s="42">
        <v>0</v>
      </c>
      <c r="AA83" s="42">
        <v>8647200000</v>
      </c>
      <c r="AB83" s="42">
        <v>0</v>
      </c>
      <c r="AC83" s="42">
        <v>2512676170</v>
      </c>
      <c r="AD83" s="42">
        <v>139203610542</v>
      </c>
      <c r="AE83" s="42">
        <v>2500000000</v>
      </c>
      <c r="AF83" s="42">
        <f t="shared" si="42"/>
        <v>456970449509</v>
      </c>
      <c r="AG83" s="42">
        <v>23414822019</v>
      </c>
      <c r="AH83" s="42">
        <v>226650503684</v>
      </c>
      <c r="AI83" s="42">
        <v>206905123806</v>
      </c>
      <c r="AJ83" s="42">
        <f t="shared" si="43"/>
        <v>5000000000</v>
      </c>
      <c r="AK83" s="42">
        <v>5000000000</v>
      </c>
      <c r="AL83" s="42">
        <v>0</v>
      </c>
      <c r="AM83" s="42">
        <v>0</v>
      </c>
      <c r="AN83" s="42">
        <v>0</v>
      </c>
      <c r="AO83" s="42">
        <v>0</v>
      </c>
      <c r="AP83" s="42">
        <v>0</v>
      </c>
      <c r="AQ83" s="42">
        <f t="shared" si="44"/>
        <v>9500000000</v>
      </c>
      <c r="AR83" s="42">
        <v>0</v>
      </c>
      <c r="AS83" s="42">
        <v>9500000000</v>
      </c>
      <c r="AT83" s="42">
        <v>0</v>
      </c>
      <c r="AU83" s="42">
        <v>0</v>
      </c>
      <c r="AV83" s="43">
        <f t="shared" si="45"/>
        <v>4500000000</v>
      </c>
      <c r="AW83" s="43">
        <f t="shared" si="28"/>
        <v>-4500000000</v>
      </c>
      <c r="AX83" s="44">
        <f t="shared" si="47"/>
        <v>0</v>
      </c>
    </row>
    <row r="84" spans="1:50" s="45" customFormat="1" ht="15" customHeight="1" x14ac:dyDescent="0.25">
      <c r="A84" s="37">
        <f t="shared" si="48"/>
        <v>67</v>
      </c>
      <c r="B84" s="37">
        <f t="shared" si="48"/>
        <v>11</v>
      </c>
      <c r="C84" s="38" t="s">
        <v>183</v>
      </c>
      <c r="D84" s="39" t="s">
        <v>103</v>
      </c>
      <c r="E84" s="40">
        <v>42809</v>
      </c>
      <c r="F84" s="41">
        <f t="shared" si="36"/>
        <v>779105943376</v>
      </c>
      <c r="G84" s="42">
        <f t="shared" si="37"/>
        <v>46789014376</v>
      </c>
      <c r="H84" s="42">
        <v>8285467451</v>
      </c>
      <c r="I84" s="42">
        <v>1687000000</v>
      </c>
      <c r="J84" s="42">
        <v>1914000000</v>
      </c>
      <c r="K84" s="42">
        <v>34902546925</v>
      </c>
      <c r="L84" s="42">
        <f t="shared" si="38"/>
        <v>596680076000</v>
      </c>
      <c r="M84" s="42">
        <v>21362734000</v>
      </c>
      <c r="N84" s="42">
        <v>488996271000</v>
      </c>
      <c r="O84" s="42">
        <v>86321071000</v>
      </c>
      <c r="P84" s="42">
        <f t="shared" si="39"/>
        <v>135636853000</v>
      </c>
      <c r="Q84" s="42">
        <v>5200000000</v>
      </c>
      <c r="R84" s="42">
        <v>0</v>
      </c>
      <c r="S84" s="42">
        <v>36156232000</v>
      </c>
      <c r="T84" s="42">
        <v>58854497000</v>
      </c>
      <c r="U84" s="42">
        <v>35426124000</v>
      </c>
      <c r="V84" s="42">
        <f t="shared" si="40"/>
        <v>815074658119</v>
      </c>
      <c r="W84" s="42">
        <f t="shared" si="41"/>
        <v>379598281141</v>
      </c>
      <c r="X84" s="42">
        <v>284268656875</v>
      </c>
      <c r="Y84" s="42">
        <v>0</v>
      </c>
      <c r="Z84" s="42">
        <v>0</v>
      </c>
      <c r="AA84" s="42">
        <v>5251600000</v>
      </c>
      <c r="AB84" s="42">
        <v>636625000</v>
      </c>
      <c r="AC84" s="42">
        <v>1134931838</v>
      </c>
      <c r="AD84" s="42">
        <v>87306467428</v>
      </c>
      <c r="AE84" s="42">
        <v>1000000000</v>
      </c>
      <c r="AF84" s="42">
        <f t="shared" si="42"/>
        <v>435476376978</v>
      </c>
      <c r="AG84" s="42">
        <v>19680989396</v>
      </c>
      <c r="AH84" s="42">
        <v>176584575533</v>
      </c>
      <c r="AI84" s="42">
        <v>239210812049</v>
      </c>
      <c r="AJ84" s="42">
        <f t="shared" si="43"/>
        <v>38968714743</v>
      </c>
      <c r="AK84" s="42">
        <v>38968714743</v>
      </c>
      <c r="AL84" s="42">
        <v>0</v>
      </c>
      <c r="AM84" s="42">
        <v>0</v>
      </c>
      <c r="AN84" s="42">
        <v>0</v>
      </c>
      <c r="AO84" s="42">
        <v>0</v>
      </c>
      <c r="AP84" s="42">
        <v>0</v>
      </c>
      <c r="AQ84" s="42">
        <f t="shared" si="44"/>
        <v>3000000000</v>
      </c>
      <c r="AR84" s="42">
        <v>0</v>
      </c>
      <c r="AS84" s="42">
        <v>3000000000</v>
      </c>
      <c r="AT84" s="42">
        <v>0</v>
      </c>
      <c r="AU84" s="42">
        <v>0</v>
      </c>
      <c r="AV84" s="43">
        <f t="shared" si="45"/>
        <v>-35968714743</v>
      </c>
      <c r="AW84" s="43">
        <f t="shared" si="28"/>
        <v>35968714743</v>
      </c>
      <c r="AX84" s="44">
        <f t="shared" si="47"/>
        <v>0</v>
      </c>
    </row>
    <row r="85" spans="1:50" s="45" customFormat="1" ht="15" customHeight="1" x14ac:dyDescent="0.25">
      <c r="A85" s="37">
        <f t="shared" si="48"/>
        <v>68</v>
      </c>
      <c r="B85" s="37">
        <f t="shared" si="48"/>
        <v>12</v>
      </c>
      <c r="C85" s="38" t="s">
        <v>184</v>
      </c>
      <c r="D85" s="39" t="s">
        <v>185</v>
      </c>
      <c r="E85" s="40">
        <v>42734</v>
      </c>
      <c r="F85" s="41">
        <f t="shared" si="36"/>
        <v>1226798072601</v>
      </c>
      <c r="G85" s="42">
        <f t="shared" si="37"/>
        <v>128397031000</v>
      </c>
      <c r="H85" s="42">
        <f>VLOOKUP(C85,[1]Sheet2!$A$1:$AS$610,6,FALSE)</f>
        <v>12932920000</v>
      </c>
      <c r="I85" s="42">
        <f>VLOOKUP(C85,[1]Sheet2!$A$1:$AS$610,7,FALSE)</f>
        <v>7472406000</v>
      </c>
      <c r="J85" s="42">
        <f>VLOOKUP(C85,[1]Sheet2!$A$1:$AS$610,8,FALSE)</f>
        <v>28132959000</v>
      </c>
      <c r="K85" s="42">
        <f>VLOOKUP(C85,[1]Sheet2!$A$1:$AS$610,9,FALSE)</f>
        <v>79858746000</v>
      </c>
      <c r="L85" s="42">
        <f t="shared" si="38"/>
        <v>846263273000</v>
      </c>
      <c r="M85" s="42">
        <f>VLOOKUP(C85,[1]Sheet2!$A$1:$AS$610,11,FALSE)</f>
        <v>17189152000</v>
      </c>
      <c r="N85" s="42">
        <f>VLOOKUP(C85,[1]Sheet2!$A$1:$AS$610,12,FALSE)</f>
        <v>707992904000</v>
      </c>
      <c r="O85" s="42">
        <f>VLOOKUP(C85,[1]Sheet2!$A$1:$AS$610,13,FALSE)</f>
        <v>121081217000</v>
      </c>
      <c r="P85" s="42">
        <f t="shared" si="39"/>
        <v>252137768601</v>
      </c>
      <c r="Q85" s="42">
        <f>VLOOKUP(C85,[1]Sheet2!$A$1:$AS$610,15,FALSE)</f>
        <v>5453241601</v>
      </c>
      <c r="R85" s="42">
        <f>VLOOKUP(C85,[1]Sheet2!$A$1:$AS$610,16,FALSE)</f>
        <v>0</v>
      </c>
      <c r="S85" s="42">
        <f>VLOOKUP(C85,[1]Sheet2!$A$1:$AS$610,17,FALSE)</f>
        <v>36335150000</v>
      </c>
      <c r="T85" s="42">
        <f>VLOOKUP(C85,[1]Sheet2!$A$1:$AS$610,18,FALSE)</f>
        <v>147879605000</v>
      </c>
      <c r="U85" s="42">
        <f>VLOOKUP(C85,[1]Sheet2!$A$1:$AS$610,19,FALSE)</f>
        <v>62469772000</v>
      </c>
      <c r="V85" s="42">
        <f t="shared" si="40"/>
        <v>1306213361602</v>
      </c>
      <c r="W85" s="42">
        <f t="shared" si="41"/>
        <v>807499369760</v>
      </c>
      <c r="X85" s="42">
        <f>VLOOKUP(C85,[1]Sheet2!$A$1:$AS$610,22,FALSE)</f>
        <v>612303742700</v>
      </c>
      <c r="Y85" s="42">
        <f>VLOOKUP(C85,[1]Sheet2!$A$1:$AS$610,23,FALSE)</f>
        <v>0</v>
      </c>
      <c r="Z85" s="42">
        <f>VLOOKUP(C85,[1]Sheet2!$A$1:$AS$610,24,FALSE)</f>
        <v>0</v>
      </c>
      <c r="AA85" s="42">
        <f>VLOOKUP(C85,[1]Sheet2!$A$1:$AS$610,25,FALSE)</f>
        <v>11240000000</v>
      </c>
      <c r="AB85" s="42">
        <f>VLOOKUP(C85,[1]Sheet2!$A$1:$AS$610,26,FALSE)</f>
        <v>2039510000</v>
      </c>
      <c r="AC85" s="42">
        <f>VLOOKUP(C85,[1]Sheet2!$A$1:$AS$610,27,FALSE)</f>
        <v>2768617900</v>
      </c>
      <c r="AD85" s="42">
        <f>VLOOKUP(C85,[1]Sheet2!$A$1:$AS$610,28,FALSE)</f>
        <v>165388499160</v>
      </c>
      <c r="AE85" s="42">
        <f>VLOOKUP(C85,[1]Sheet2!$A$1:$AS$610,29,FALSE)</f>
        <v>13759000000</v>
      </c>
      <c r="AF85" s="42">
        <f t="shared" si="42"/>
        <v>498713991842</v>
      </c>
      <c r="AG85" s="42">
        <f>VLOOKUP(C85,[1]Sheet2!$A$1:$AS$610,31,FALSE)</f>
        <v>47232973665</v>
      </c>
      <c r="AH85" s="42">
        <f>VLOOKUP(C85,[1]Sheet2!$A$1:$AS$610,32,FALSE)</f>
        <v>228955302659</v>
      </c>
      <c r="AI85" s="42">
        <f>VLOOKUP(C85,[1]Sheet2!$A$1:$AS$610,33,FALSE)</f>
        <v>222525715518</v>
      </c>
      <c r="AJ85" s="42">
        <f t="shared" si="43"/>
        <v>79415289001</v>
      </c>
      <c r="AK85" s="42">
        <f>VLOOKUP(C85,[1]Sheet2!$A$1:$AS$610,35,FALSE)</f>
        <v>79415289001</v>
      </c>
      <c r="AL85" s="42">
        <f>VLOOKUP(C85,[1]Sheet2!$A$1:$AS$610,36,FALSE)</f>
        <v>0</v>
      </c>
      <c r="AM85" s="42">
        <f>VLOOKUP(C85,[1]Sheet2!$A$1:$AS$610,37,FALSE)</f>
        <v>0</v>
      </c>
      <c r="AN85" s="42">
        <f>VLOOKUP(C85,[1]Sheet2!$A$1:$AS$610,38,FALSE)</f>
        <v>0</v>
      </c>
      <c r="AO85" s="42">
        <f>VLOOKUP(C85,[1]Sheet2!$A$1:$AS$610,39,FALSE)</f>
        <v>0</v>
      </c>
      <c r="AP85" s="42">
        <f>VLOOKUP(C85,[1]Sheet2!$A$1:$AS$610,40,FALSE)</f>
        <v>0</v>
      </c>
      <c r="AQ85" s="42">
        <f t="shared" si="44"/>
        <v>0</v>
      </c>
      <c r="AR85" s="42">
        <f>VLOOKUP(C85,[1]Sheet2!$A$1:$AS$610,42,FALSE)</f>
        <v>0</v>
      </c>
      <c r="AS85" s="42">
        <f>VLOOKUP(C85,[1]Sheet2!$A$1:$AS$610,43,FALSE)</f>
        <v>0</v>
      </c>
      <c r="AT85" s="42">
        <f>VLOOKUP(C85,[1]Sheet2!$A$1:$AS$610,44,FALSE)</f>
        <v>0</v>
      </c>
      <c r="AU85" s="42">
        <f>VLOOKUP(C85,[1]Sheet2!$A$1:$AS$610,45,FALSE)</f>
        <v>0</v>
      </c>
      <c r="AV85" s="43">
        <f t="shared" si="45"/>
        <v>-79415289001</v>
      </c>
      <c r="AW85" s="43">
        <f t="shared" si="28"/>
        <v>79415289001</v>
      </c>
      <c r="AX85" s="44">
        <f t="shared" si="47"/>
        <v>0</v>
      </c>
    </row>
    <row r="86" spans="1:50" s="45" customFormat="1" ht="15" customHeight="1" x14ac:dyDescent="0.25">
      <c r="A86" s="37">
        <f t="shared" si="48"/>
        <v>69</v>
      </c>
      <c r="B86" s="37">
        <f t="shared" si="48"/>
        <v>13</v>
      </c>
      <c r="C86" s="38" t="s">
        <v>186</v>
      </c>
      <c r="D86" s="39" t="s">
        <v>176</v>
      </c>
      <c r="E86" s="40">
        <v>42734</v>
      </c>
      <c r="F86" s="41">
        <f t="shared" si="36"/>
        <v>703137133154</v>
      </c>
      <c r="G86" s="42">
        <f t="shared" si="37"/>
        <v>97524097154</v>
      </c>
      <c r="H86" s="42">
        <v>46068135193</v>
      </c>
      <c r="I86" s="42">
        <v>36468949414</v>
      </c>
      <c r="J86" s="42">
        <v>3448620797</v>
      </c>
      <c r="K86" s="42">
        <v>11538391750</v>
      </c>
      <c r="L86" s="42">
        <f t="shared" si="38"/>
        <v>577015505000</v>
      </c>
      <c r="M86" s="42">
        <v>17789622000</v>
      </c>
      <c r="N86" s="42">
        <v>458968482000</v>
      </c>
      <c r="O86" s="42">
        <v>100257401000</v>
      </c>
      <c r="P86" s="42">
        <f t="shared" si="39"/>
        <v>28597531000</v>
      </c>
      <c r="Q86" s="42">
        <v>0</v>
      </c>
      <c r="R86" s="42">
        <v>0</v>
      </c>
      <c r="S86" s="42">
        <v>21097531000</v>
      </c>
      <c r="T86" s="42">
        <v>7500000000</v>
      </c>
      <c r="U86" s="42">
        <v>0</v>
      </c>
      <c r="V86" s="42">
        <f t="shared" si="40"/>
        <v>845167638978</v>
      </c>
      <c r="W86" s="42">
        <f t="shared" si="41"/>
        <v>285762968858.15002</v>
      </c>
      <c r="X86" s="42">
        <v>263665444864.14999</v>
      </c>
      <c r="Y86" s="42">
        <v>0</v>
      </c>
      <c r="Z86" s="42">
        <v>0</v>
      </c>
      <c r="AA86" s="42">
        <v>14978563326</v>
      </c>
      <c r="AB86" s="42">
        <v>2001142000</v>
      </c>
      <c r="AC86" s="42">
        <v>0</v>
      </c>
      <c r="AD86" s="42">
        <v>617818668</v>
      </c>
      <c r="AE86" s="42">
        <v>4500000000</v>
      </c>
      <c r="AF86" s="42">
        <f t="shared" si="42"/>
        <v>559404670119.84998</v>
      </c>
      <c r="AG86" s="42">
        <v>56778385058</v>
      </c>
      <c r="AH86" s="42">
        <v>170769210389.85001</v>
      </c>
      <c r="AI86" s="42">
        <v>331857074672</v>
      </c>
      <c r="AJ86" s="42">
        <f t="shared" si="43"/>
        <v>146030505824</v>
      </c>
      <c r="AK86" s="42">
        <v>75220682946</v>
      </c>
      <c r="AL86" s="42">
        <v>70809822878</v>
      </c>
      <c r="AM86" s="42">
        <v>0</v>
      </c>
      <c r="AN86" s="42">
        <v>0</v>
      </c>
      <c r="AO86" s="42">
        <v>0</v>
      </c>
      <c r="AP86" s="42">
        <v>0</v>
      </c>
      <c r="AQ86" s="42">
        <f t="shared" si="44"/>
        <v>4000000000</v>
      </c>
      <c r="AR86" s="42">
        <v>0</v>
      </c>
      <c r="AS86" s="42">
        <v>4000000000</v>
      </c>
      <c r="AT86" s="42">
        <v>0</v>
      </c>
      <c r="AU86" s="42">
        <v>0</v>
      </c>
      <c r="AV86" s="43">
        <f t="shared" si="45"/>
        <v>-142030505824</v>
      </c>
      <c r="AW86" s="43">
        <f t="shared" si="28"/>
        <v>142030505824</v>
      </c>
      <c r="AX86" s="44">
        <f t="shared" si="47"/>
        <v>0</v>
      </c>
    </row>
    <row r="87" spans="1:50" s="45" customFormat="1" ht="15" customHeight="1" x14ac:dyDescent="0.25">
      <c r="A87" s="37">
        <f t="shared" si="48"/>
        <v>70</v>
      </c>
      <c r="B87" s="37">
        <f t="shared" si="48"/>
        <v>14</v>
      </c>
      <c r="C87" s="38" t="s">
        <v>187</v>
      </c>
      <c r="D87" s="39" t="s">
        <v>99</v>
      </c>
      <c r="E87" s="40">
        <v>42734</v>
      </c>
      <c r="F87" s="41">
        <f t="shared" si="36"/>
        <v>2158954119782</v>
      </c>
      <c r="G87" s="42">
        <f t="shared" si="37"/>
        <v>490930888782</v>
      </c>
      <c r="H87" s="42">
        <v>334574208858</v>
      </c>
      <c r="I87" s="42">
        <v>56813056243</v>
      </c>
      <c r="J87" s="42">
        <v>18718500000</v>
      </c>
      <c r="K87" s="42">
        <v>80825123681</v>
      </c>
      <c r="L87" s="42">
        <f t="shared" si="38"/>
        <v>1507050423000</v>
      </c>
      <c r="M87" s="42">
        <v>78104944000</v>
      </c>
      <c r="N87" s="42">
        <v>1180886259000</v>
      </c>
      <c r="O87" s="42">
        <v>248059220000</v>
      </c>
      <c r="P87" s="42">
        <f t="shared" si="39"/>
        <v>160972808000</v>
      </c>
      <c r="Q87" s="42">
        <v>6487955000</v>
      </c>
      <c r="R87" s="42">
        <v>0</v>
      </c>
      <c r="S87" s="42">
        <v>101732333000</v>
      </c>
      <c r="T87" s="42">
        <v>52752520000</v>
      </c>
      <c r="U87" s="42">
        <v>0</v>
      </c>
      <c r="V87" s="42">
        <f t="shared" si="40"/>
        <v>2235229060782</v>
      </c>
      <c r="W87" s="42">
        <f t="shared" si="41"/>
        <v>1094389677060</v>
      </c>
      <c r="X87" s="42">
        <v>1031334142941</v>
      </c>
      <c r="Y87" s="42">
        <v>3048726795</v>
      </c>
      <c r="Z87" s="42">
        <v>0</v>
      </c>
      <c r="AA87" s="42">
        <v>43926498250</v>
      </c>
      <c r="AB87" s="42">
        <v>3191999970</v>
      </c>
      <c r="AC87" s="42">
        <v>0</v>
      </c>
      <c r="AD87" s="42">
        <v>888309104</v>
      </c>
      <c r="AE87" s="42">
        <v>12000000000</v>
      </c>
      <c r="AF87" s="42">
        <f t="shared" si="42"/>
        <v>1140839383722</v>
      </c>
      <c r="AG87" s="42">
        <v>30674245850</v>
      </c>
      <c r="AH87" s="42">
        <v>644603296572</v>
      </c>
      <c r="AI87" s="42">
        <v>465561841300</v>
      </c>
      <c r="AJ87" s="42">
        <f t="shared" si="43"/>
        <v>88774941000</v>
      </c>
      <c r="AK87" s="42">
        <v>37024550000</v>
      </c>
      <c r="AL87" s="42">
        <v>0</v>
      </c>
      <c r="AM87" s="42">
        <v>0</v>
      </c>
      <c r="AN87" s="42">
        <v>51750391000</v>
      </c>
      <c r="AO87" s="42">
        <v>0</v>
      </c>
      <c r="AP87" s="42">
        <v>0</v>
      </c>
      <c r="AQ87" s="42">
        <f t="shared" si="44"/>
        <v>12500000000</v>
      </c>
      <c r="AR87" s="42">
        <v>0</v>
      </c>
      <c r="AS87" s="42">
        <v>12500000000</v>
      </c>
      <c r="AT87" s="42">
        <v>0</v>
      </c>
      <c r="AU87" s="42">
        <v>0</v>
      </c>
      <c r="AV87" s="43">
        <f t="shared" si="45"/>
        <v>-76274941000</v>
      </c>
      <c r="AW87" s="43">
        <f t="shared" si="28"/>
        <v>76274941000</v>
      </c>
      <c r="AX87" s="44">
        <f t="shared" si="47"/>
        <v>0</v>
      </c>
    </row>
    <row r="88" spans="1:50" s="45" customFormat="1" ht="15" customHeight="1" x14ac:dyDescent="0.25">
      <c r="A88" s="37">
        <f t="shared" si="48"/>
        <v>71</v>
      </c>
      <c r="B88" s="37">
        <f t="shared" si="48"/>
        <v>15</v>
      </c>
      <c r="C88" s="47" t="s">
        <v>188</v>
      </c>
      <c r="D88" s="39" t="s">
        <v>185</v>
      </c>
      <c r="E88" s="40">
        <v>42735</v>
      </c>
      <c r="F88" s="48">
        <f t="shared" si="36"/>
        <v>591108789400</v>
      </c>
      <c r="G88" s="49">
        <f t="shared" si="37"/>
        <v>67327988400</v>
      </c>
      <c r="H88" s="49">
        <v>6746800000</v>
      </c>
      <c r="I88" s="49">
        <v>4683450000</v>
      </c>
      <c r="J88" s="49">
        <v>7738500000</v>
      </c>
      <c r="K88" s="49">
        <v>48159238400</v>
      </c>
      <c r="L88" s="49">
        <f t="shared" si="38"/>
        <v>465460145000</v>
      </c>
      <c r="M88" s="49">
        <v>11690237000</v>
      </c>
      <c r="N88" s="49">
        <v>382149494000</v>
      </c>
      <c r="O88" s="49">
        <v>71620414000</v>
      </c>
      <c r="P88" s="49">
        <f t="shared" si="39"/>
        <v>58320656000</v>
      </c>
      <c r="Q88" s="49">
        <v>0</v>
      </c>
      <c r="R88" s="49">
        <v>0</v>
      </c>
      <c r="S88" s="49">
        <v>15384288000</v>
      </c>
      <c r="T88" s="49">
        <v>42836368000</v>
      </c>
      <c r="U88" s="49">
        <v>100000000</v>
      </c>
      <c r="V88" s="49">
        <f t="shared" si="40"/>
        <v>712603004705</v>
      </c>
      <c r="W88" s="49">
        <f t="shared" si="41"/>
        <v>219067024295</v>
      </c>
      <c r="X88" s="49">
        <v>211355739639</v>
      </c>
      <c r="Y88" s="49">
        <v>0</v>
      </c>
      <c r="Z88" s="49">
        <v>0</v>
      </c>
      <c r="AA88" s="49">
        <v>4650837200</v>
      </c>
      <c r="AB88" s="49">
        <v>0</v>
      </c>
      <c r="AC88" s="49">
        <v>0</v>
      </c>
      <c r="AD88" s="49">
        <v>560000000</v>
      </c>
      <c r="AE88" s="49">
        <v>2500447456</v>
      </c>
      <c r="AF88" s="49">
        <f t="shared" si="42"/>
        <v>493535980410</v>
      </c>
      <c r="AG88" s="49">
        <v>17247881320</v>
      </c>
      <c r="AH88" s="49">
        <v>187220897036</v>
      </c>
      <c r="AI88" s="49">
        <v>289067202054</v>
      </c>
      <c r="AJ88" s="49">
        <f t="shared" si="43"/>
        <v>121494215305</v>
      </c>
      <c r="AK88" s="49">
        <v>121494215305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f t="shared" si="44"/>
        <v>0</v>
      </c>
      <c r="AR88" s="49">
        <v>0</v>
      </c>
      <c r="AS88" s="49">
        <v>0</v>
      </c>
      <c r="AT88" s="49">
        <v>0</v>
      </c>
      <c r="AU88" s="49">
        <v>0</v>
      </c>
      <c r="AV88" s="50">
        <f t="shared" si="45"/>
        <v>-121494215305</v>
      </c>
      <c r="AW88" s="50">
        <f t="shared" si="28"/>
        <v>121494215305</v>
      </c>
      <c r="AX88" s="44">
        <f t="shared" si="47"/>
        <v>0</v>
      </c>
    </row>
    <row r="89" spans="1:50" s="45" customFormat="1" ht="15" customHeight="1" x14ac:dyDescent="0.25">
      <c r="A89" s="37">
        <f t="shared" si="48"/>
        <v>72</v>
      </c>
      <c r="B89" s="37">
        <f t="shared" si="48"/>
        <v>16</v>
      </c>
      <c r="C89" s="38" t="s">
        <v>189</v>
      </c>
      <c r="D89" s="39" t="s">
        <v>96</v>
      </c>
      <c r="E89" s="40">
        <v>42735</v>
      </c>
      <c r="F89" s="41">
        <f t="shared" si="36"/>
        <v>645650815874.46997</v>
      </c>
      <c r="G89" s="42">
        <f t="shared" si="37"/>
        <v>32035079870.470001</v>
      </c>
      <c r="H89" s="42">
        <f>VLOOKUP(C89,[1]Sheet2!$A$1:$AS$610,6,FALSE)</f>
        <v>7593816831.4700003</v>
      </c>
      <c r="I89" s="42">
        <f>VLOOKUP(C89,[1]Sheet2!$A$1:$AS$610,7,FALSE)</f>
        <v>5127098550</v>
      </c>
      <c r="J89" s="42">
        <f>VLOOKUP(C89,[1]Sheet2!$A$1:$AS$610,8,FALSE)</f>
        <v>4523786806</v>
      </c>
      <c r="K89" s="42">
        <f>VLOOKUP(C89,[1]Sheet2!$A$1:$AS$610,9,FALSE)</f>
        <v>14790377683</v>
      </c>
      <c r="L89" s="42">
        <f t="shared" si="38"/>
        <v>515160777904</v>
      </c>
      <c r="M89" s="42">
        <f>VLOOKUP(C89,[1]Sheet2!$A$1:$AS$610,11,FALSE)</f>
        <v>15996818000</v>
      </c>
      <c r="N89" s="42">
        <f>VLOOKUP(C89,[1]Sheet2!$A$1:$AS$610,12,FALSE)</f>
        <v>437972159904</v>
      </c>
      <c r="O89" s="42">
        <f>VLOOKUP(C89,[1]Sheet2!$A$1:$AS$610,13,FALSE)</f>
        <v>61191800000</v>
      </c>
      <c r="P89" s="42">
        <f t="shared" si="39"/>
        <v>98454958100</v>
      </c>
      <c r="Q89" s="42">
        <f>VLOOKUP(C89,[1]Sheet2!$A$1:$AS$610,15,FALSE)</f>
        <v>0</v>
      </c>
      <c r="R89" s="42">
        <f>VLOOKUP(C89,[1]Sheet2!$A$1:$AS$610,16,FALSE)</f>
        <v>0</v>
      </c>
      <c r="S89" s="42">
        <f>VLOOKUP(C89,[1]Sheet2!$A$1:$AS$610,17,FALSE)</f>
        <v>19637581100</v>
      </c>
      <c r="T89" s="42">
        <f>VLOOKUP(C89,[1]Sheet2!$A$1:$AS$610,18,FALSE)</f>
        <v>34668704000</v>
      </c>
      <c r="U89" s="42">
        <f>VLOOKUP(C89,[1]Sheet2!$A$1:$AS$610,19,FALSE)</f>
        <v>44148673000</v>
      </c>
      <c r="V89" s="42">
        <f t="shared" si="40"/>
        <v>704005568594.46997</v>
      </c>
      <c r="W89" s="42">
        <f t="shared" si="41"/>
        <v>333092175492.46997</v>
      </c>
      <c r="X89" s="42">
        <f>VLOOKUP(C89,[1]Sheet2!$A$1:$AS$610,22,FALSE)</f>
        <v>226991361167.72</v>
      </c>
      <c r="Y89" s="42">
        <f>VLOOKUP(C89,[1]Sheet2!$A$1:$AS$610,23,FALSE)</f>
        <v>0</v>
      </c>
      <c r="Z89" s="42">
        <f>VLOOKUP(C89,[1]Sheet2!$A$1:$AS$610,24,FALSE)</f>
        <v>0</v>
      </c>
      <c r="AA89" s="42">
        <f>VLOOKUP(C89,[1]Sheet2!$A$1:$AS$610,25,FALSE)</f>
        <v>13103800000</v>
      </c>
      <c r="AB89" s="42">
        <f>VLOOKUP(C89,[1]Sheet2!$A$1:$AS$610,26,FALSE)</f>
        <v>0</v>
      </c>
      <c r="AC89" s="42">
        <f>VLOOKUP(C89,[1]Sheet2!$A$1:$AS$610,27,FALSE)</f>
        <v>1272091537.75</v>
      </c>
      <c r="AD89" s="42">
        <f>VLOOKUP(C89,[1]Sheet2!$A$1:$AS$610,28,FALSE)</f>
        <v>90724922787</v>
      </c>
      <c r="AE89" s="42">
        <f>VLOOKUP(C89,[1]Sheet2!$A$1:$AS$610,29,FALSE)</f>
        <v>1000000000</v>
      </c>
      <c r="AF89" s="42">
        <f t="shared" si="42"/>
        <v>370913393102</v>
      </c>
      <c r="AG89" s="42">
        <f>VLOOKUP(C89,[1]Sheet2!$A$1:$AS$610,31,FALSE)</f>
        <v>26282505000</v>
      </c>
      <c r="AH89" s="42">
        <f>VLOOKUP(C89,[1]Sheet2!$A$1:$AS$610,32,FALSE)</f>
        <v>164757219982</v>
      </c>
      <c r="AI89" s="42">
        <f>VLOOKUP(C89,[1]Sheet2!$A$1:$AS$610,33,FALSE)</f>
        <v>179873668120</v>
      </c>
      <c r="AJ89" s="42">
        <f t="shared" si="43"/>
        <v>58354752720</v>
      </c>
      <c r="AK89" s="42">
        <f>VLOOKUP(C89,[1]Sheet2!$A$1:$AS$610,35,FALSE)</f>
        <v>58354752720</v>
      </c>
      <c r="AL89" s="42">
        <f>VLOOKUP(C89,[1]Sheet2!$A$1:$AS$610,36,FALSE)</f>
        <v>0</v>
      </c>
      <c r="AM89" s="42">
        <f>VLOOKUP(C89,[1]Sheet2!$A$1:$AS$610,37,FALSE)</f>
        <v>0</v>
      </c>
      <c r="AN89" s="42">
        <f>VLOOKUP(C89,[1]Sheet2!$A$1:$AS$610,38,FALSE)</f>
        <v>0</v>
      </c>
      <c r="AO89" s="42">
        <f>VLOOKUP(C89,[1]Sheet2!$A$1:$AS$610,39,FALSE)</f>
        <v>0</v>
      </c>
      <c r="AP89" s="42">
        <f>VLOOKUP(C89,[1]Sheet2!$A$1:$AS$610,40,FALSE)</f>
        <v>0</v>
      </c>
      <c r="AQ89" s="49">
        <f t="shared" si="44"/>
        <v>0</v>
      </c>
      <c r="AR89" s="42">
        <f>VLOOKUP(C89,[1]Sheet2!$A$1:$AS$610,42,FALSE)</f>
        <v>0</v>
      </c>
      <c r="AS89" s="42">
        <f>VLOOKUP(C89,[1]Sheet2!$A$1:$AS$610,43,FALSE)</f>
        <v>0</v>
      </c>
      <c r="AT89" s="42">
        <f>VLOOKUP(C89,[1]Sheet2!$A$1:$AS$610,44,FALSE)</f>
        <v>0</v>
      </c>
      <c r="AU89" s="42">
        <f>VLOOKUP(C89,[1]Sheet2!$A$1:$AS$610,45,FALSE)</f>
        <v>0</v>
      </c>
      <c r="AV89" s="43">
        <f t="shared" si="45"/>
        <v>-58354752720</v>
      </c>
      <c r="AW89" s="43">
        <f t="shared" si="28"/>
        <v>58354752720</v>
      </c>
      <c r="AX89" s="44">
        <f t="shared" si="47"/>
        <v>0</v>
      </c>
    </row>
    <row r="90" spans="1:50" s="45" customFormat="1" ht="15" customHeight="1" x14ac:dyDescent="0.25">
      <c r="A90" s="37">
        <f t="shared" si="48"/>
        <v>73</v>
      </c>
      <c r="B90" s="37">
        <f t="shared" si="48"/>
        <v>17</v>
      </c>
      <c r="C90" s="38" t="s">
        <v>190</v>
      </c>
      <c r="D90" s="39" t="s">
        <v>191</v>
      </c>
      <c r="E90" s="40">
        <v>42724</v>
      </c>
      <c r="F90" s="41">
        <f t="shared" si="36"/>
        <v>732632934067</v>
      </c>
      <c r="G90" s="42">
        <f t="shared" si="37"/>
        <v>94430804067</v>
      </c>
      <c r="H90" s="42">
        <f>VLOOKUP(C90,[1]Sheet2!$A$1:$AS$610,6,FALSE)</f>
        <v>12366836939</v>
      </c>
      <c r="I90" s="42">
        <f>VLOOKUP(C90,[1]Sheet2!$A$1:$AS$610,7,FALSE)</f>
        <v>8142367961</v>
      </c>
      <c r="J90" s="42">
        <f>VLOOKUP(C90,[1]Sheet2!$A$1:$AS$610,8,FALSE)</f>
        <v>12000000000</v>
      </c>
      <c r="K90" s="42">
        <f>VLOOKUP(C90,[1]Sheet2!$A$1:$AS$610,9,FALSE)</f>
        <v>61921599167</v>
      </c>
      <c r="L90" s="42">
        <f t="shared" si="38"/>
        <v>530376559000</v>
      </c>
      <c r="M90" s="42">
        <f>VLOOKUP(C90,[1]Sheet2!$A$1:$AS$610,11,FALSE)</f>
        <v>14419924000</v>
      </c>
      <c r="N90" s="42">
        <f>VLOOKUP(C90,[1]Sheet2!$A$1:$AS$610,12,FALSE)</f>
        <v>445523347000</v>
      </c>
      <c r="O90" s="42">
        <f>VLOOKUP(C90,[1]Sheet2!$A$1:$AS$610,13,FALSE)</f>
        <v>70433288000</v>
      </c>
      <c r="P90" s="42">
        <f t="shared" si="39"/>
        <v>107825571000</v>
      </c>
      <c r="Q90" s="42">
        <f>VLOOKUP(C90,[1]Sheet2!$A$1:$AS$610,15,FALSE)</f>
        <v>0</v>
      </c>
      <c r="R90" s="42">
        <f>VLOOKUP(C90,[1]Sheet2!$A$1:$AS$610,16,FALSE)</f>
        <v>0</v>
      </c>
      <c r="S90" s="42">
        <f>VLOOKUP(C90,[1]Sheet2!$A$1:$AS$610,17,FALSE)</f>
        <v>21567141000</v>
      </c>
      <c r="T90" s="42">
        <f>VLOOKUP(C90,[1]Sheet2!$A$1:$AS$610,18,FALSE)</f>
        <v>86258430000</v>
      </c>
      <c r="U90" s="42">
        <f>VLOOKUP(C90,[1]Sheet2!$A$1:$AS$610,19,FALSE)</f>
        <v>0</v>
      </c>
      <c r="V90" s="42">
        <f t="shared" si="40"/>
        <v>740923803866</v>
      </c>
      <c r="W90" s="42">
        <f t="shared" si="41"/>
        <v>327138852509</v>
      </c>
      <c r="X90" s="42">
        <f>VLOOKUP(C90,[1]Sheet2!$A$1:$AS$610,22,FALSE)</f>
        <v>318803641300</v>
      </c>
      <c r="Y90" s="42">
        <f>VLOOKUP(C90,[1]Sheet2!$A$1:$AS$610,23,FALSE)</f>
        <v>0</v>
      </c>
      <c r="Z90" s="42">
        <f>VLOOKUP(C90,[1]Sheet2!$A$1:$AS$610,24,FALSE)</f>
        <v>0</v>
      </c>
      <c r="AA90" s="42">
        <f>VLOOKUP(C90,[1]Sheet2!$A$1:$AS$610,25,FALSE)</f>
        <v>7326000000</v>
      </c>
      <c r="AB90" s="42">
        <f>VLOOKUP(C90,[1]Sheet2!$A$1:$AS$610,26,FALSE)</f>
        <v>0</v>
      </c>
      <c r="AC90" s="42">
        <f>VLOOKUP(C90,[1]Sheet2!$A$1:$AS$610,27,FALSE)</f>
        <v>0</v>
      </c>
      <c r="AD90" s="42">
        <f>VLOOKUP(C90,[1]Sheet2!$A$1:$AS$610,28,FALSE)</f>
        <v>559211209</v>
      </c>
      <c r="AE90" s="42">
        <f>VLOOKUP(C90,[1]Sheet2!$A$1:$AS$610,29,FALSE)</f>
        <v>450000000</v>
      </c>
      <c r="AF90" s="42">
        <f t="shared" si="42"/>
        <v>413784951357</v>
      </c>
      <c r="AG90" s="42">
        <f>VLOOKUP(C90,[1]Sheet2!$A$1:$AS$610,31,FALSE)</f>
        <v>40212694969</v>
      </c>
      <c r="AH90" s="42">
        <f>VLOOKUP(C90,[1]Sheet2!$A$1:$AS$610,32,FALSE)</f>
        <v>189075771407</v>
      </c>
      <c r="AI90" s="42">
        <f>VLOOKUP(C90,[1]Sheet2!$A$1:$AS$610,33,FALSE)</f>
        <v>184496484981</v>
      </c>
      <c r="AJ90" s="42">
        <f t="shared" si="43"/>
        <v>8290869799</v>
      </c>
      <c r="AK90" s="42">
        <f>VLOOKUP(C90,[1]Sheet2!$A$1:$AS$610,35,FALSE)</f>
        <v>8290869799</v>
      </c>
      <c r="AL90" s="42">
        <f>VLOOKUP(C90,[1]Sheet2!$A$1:$AS$610,36,FALSE)</f>
        <v>0</v>
      </c>
      <c r="AM90" s="42">
        <f>VLOOKUP(C90,[1]Sheet2!$A$1:$AS$610,37,FALSE)</f>
        <v>0</v>
      </c>
      <c r="AN90" s="42">
        <f>VLOOKUP(C90,[1]Sheet2!$A$1:$AS$610,38,FALSE)</f>
        <v>0</v>
      </c>
      <c r="AO90" s="42">
        <f>VLOOKUP(C90,[1]Sheet2!$A$1:$AS$610,39,FALSE)</f>
        <v>0</v>
      </c>
      <c r="AP90" s="42">
        <f>VLOOKUP(C90,[1]Sheet2!$A$1:$AS$610,40,FALSE)</f>
        <v>0</v>
      </c>
      <c r="AQ90" s="42">
        <f t="shared" si="44"/>
        <v>0</v>
      </c>
      <c r="AR90" s="42">
        <f>VLOOKUP(C90,[1]Sheet2!$A$1:$AS$610,42,FALSE)</f>
        <v>0</v>
      </c>
      <c r="AS90" s="42">
        <f>VLOOKUP(C90,[1]Sheet2!$A$1:$AS$610,43,FALSE)</f>
        <v>0</v>
      </c>
      <c r="AT90" s="42">
        <f>VLOOKUP(C90,[1]Sheet2!$A$1:$AS$610,44,FALSE)</f>
        <v>0</v>
      </c>
      <c r="AU90" s="42">
        <f>VLOOKUP(C90,[1]Sheet2!$A$1:$AS$610,45,FALSE)</f>
        <v>0</v>
      </c>
      <c r="AV90" s="43">
        <f t="shared" si="45"/>
        <v>-8290869799</v>
      </c>
      <c r="AW90" s="43">
        <f t="shared" si="28"/>
        <v>8290869799</v>
      </c>
      <c r="AX90" s="44">
        <f t="shared" si="47"/>
        <v>0</v>
      </c>
    </row>
    <row r="91" spans="1:50" s="45" customFormat="1" ht="15" customHeight="1" x14ac:dyDescent="0.25">
      <c r="A91" s="37">
        <f t="shared" ref="A91:B92" si="49">A90+1</f>
        <v>74</v>
      </c>
      <c r="B91" s="37">
        <f t="shared" si="49"/>
        <v>18</v>
      </c>
      <c r="C91" s="38" t="s">
        <v>192</v>
      </c>
      <c r="D91" s="39" t="s">
        <v>174</v>
      </c>
      <c r="E91" s="40">
        <v>42734</v>
      </c>
      <c r="F91" s="41">
        <f t="shared" si="36"/>
        <v>605036414463</v>
      </c>
      <c r="G91" s="42">
        <f t="shared" si="37"/>
        <v>62748203100</v>
      </c>
      <c r="H91" s="42">
        <v>5044200000</v>
      </c>
      <c r="I91" s="42">
        <v>3587756000</v>
      </c>
      <c r="J91" s="42">
        <v>12635000000</v>
      </c>
      <c r="K91" s="42">
        <v>41481247100</v>
      </c>
      <c r="L91" s="42">
        <f t="shared" si="38"/>
        <v>467288069363</v>
      </c>
      <c r="M91" s="42">
        <v>18499921363</v>
      </c>
      <c r="N91" s="42">
        <v>381838808000</v>
      </c>
      <c r="O91" s="42">
        <v>66949340000</v>
      </c>
      <c r="P91" s="42">
        <f t="shared" si="39"/>
        <v>75000142000</v>
      </c>
      <c r="Q91" s="42">
        <v>0</v>
      </c>
      <c r="R91" s="42">
        <v>0</v>
      </c>
      <c r="S91" s="42">
        <v>21043833000</v>
      </c>
      <c r="T91" s="42">
        <v>30256448000</v>
      </c>
      <c r="U91" s="42">
        <v>23699861000</v>
      </c>
      <c r="V91" s="42">
        <f t="shared" si="40"/>
        <v>687984602415</v>
      </c>
      <c r="W91" s="42">
        <f t="shared" si="41"/>
        <v>292453153571</v>
      </c>
      <c r="X91" s="42">
        <v>216009765411</v>
      </c>
      <c r="Y91" s="42">
        <v>1500000000</v>
      </c>
      <c r="Z91" s="42">
        <v>0</v>
      </c>
      <c r="AA91" s="42">
        <v>8923420000</v>
      </c>
      <c r="AB91" s="42">
        <v>0</v>
      </c>
      <c r="AC91" s="42">
        <v>863196000</v>
      </c>
      <c r="AD91" s="42">
        <v>64406772160</v>
      </c>
      <c r="AE91" s="42">
        <v>750000000</v>
      </c>
      <c r="AF91" s="42">
        <f t="shared" si="42"/>
        <v>395531448844</v>
      </c>
      <c r="AG91" s="42">
        <v>55286543264</v>
      </c>
      <c r="AH91" s="42">
        <v>156076144300</v>
      </c>
      <c r="AI91" s="42">
        <v>184168761280</v>
      </c>
      <c r="AJ91" s="42">
        <f t="shared" si="43"/>
        <v>94114854618.660004</v>
      </c>
      <c r="AK91" s="42">
        <v>80753718132.660004</v>
      </c>
      <c r="AL91" s="42">
        <v>0</v>
      </c>
      <c r="AM91" s="42">
        <v>0</v>
      </c>
      <c r="AN91" s="42">
        <v>0</v>
      </c>
      <c r="AO91" s="42">
        <v>13361136486</v>
      </c>
      <c r="AP91" s="42">
        <v>0</v>
      </c>
      <c r="AQ91" s="42">
        <f t="shared" si="44"/>
        <v>11166666666.66</v>
      </c>
      <c r="AR91" s="42">
        <v>0</v>
      </c>
      <c r="AS91" s="42">
        <v>10000000000</v>
      </c>
      <c r="AT91" s="42">
        <v>1166666666.6600001</v>
      </c>
      <c r="AU91" s="42">
        <v>0</v>
      </c>
      <c r="AV91" s="43">
        <f t="shared" si="45"/>
        <v>-82948187952</v>
      </c>
      <c r="AW91" s="43">
        <f t="shared" si="28"/>
        <v>82948187952</v>
      </c>
      <c r="AX91" s="44">
        <f t="shared" si="47"/>
        <v>0</v>
      </c>
    </row>
    <row r="92" spans="1:50" s="45" customFormat="1" ht="15" customHeight="1" x14ac:dyDescent="0.25">
      <c r="A92" s="37">
        <f t="shared" si="49"/>
        <v>75</v>
      </c>
      <c r="B92" s="37">
        <f t="shared" si="49"/>
        <v>19</v>
      </c>
      <c r="C92" s="38" t="s">
        <v>193</v>
      </c>
      <c r="D92" s="39" t="s">
        <v>96</v>
      </c>
      <c r="E92" s="40">
        <v>42733</v>
      </c>
      <c r="F92" s="41">
        <f t="shared" si="36"/>
        <v>640935640220</v>
      </c>
      <c r="G92" s="42">
        <f t="shared" si="37"/>
        <v>45000000000</v>
      </c>
      <c r="H92" s="42">
        <v>7000000000</v>
      </c>
      <c r="I92" s="42">
        <v>8513977015</v>
      </c>
      <c r="J92" s="42">
        <v>10500000000</v>
      </c>
      <c r="K92" s="42">
        <v>18986022985</v>
      </c>
      <c r="L92" s="42">
        <f t="shared" si="38"/>
        <v>528230979000</v>
      </c>
      <c r="M92" s="42">
        <v>14478470000</v>
      </c>
      <c r="N92" s="42">
        <v>405224758000</v>
      </c>
      <c r="O92" s="42">
        <v>108527751000</v>
      </c>
      <c r="P92" s="42">
        <f t="shared" si="39"/>
        <v>67704661220</v>
      </c>
      <c r="Q92" s="42">
        <v>0</v>
      </c>
      <c r="R92" s="42">
        <v>0</v>
      </c>
      <c r="S92" s="42">
        <v>20249918220</v>
      </c>
      <c r="T92" s="42">
        <v>47454743000</v>
      </c>
      <c r="U92" s="42">
        <v>0</v>
      </c>
      <c r="V92" s="42">
        <f t="shared" si="40"/>
        <v>703731444398</v>
      </c>
      <c r="W92" s="42">
        <f t="shared" si="41"/>
        <v>264336112284</v>
      </c>
      <c r="X92" s="42">
        <v>256851176500</v>
      </c>
      <c r="Y92" s="42">
        <v>0</v>
      </c>
      <c r="Z92" s="42">
        <v>0</v>
      </c>
      <c r="AA92" s="42">
        <v>3599863000</v>
      </c>
      <c r="AB92" s="42">
        <v>8400000</v>
      </c>
      <c r="AC92" s="42">
        <v>0</v>
      </c>
      <c r="AD92" s="42">
        <v>546337278</v>
      </c>
      <c r="AE92" s="42">
        <v>3330335506</v>
      </c>
      <c r="AF92" s="42">
        <f t="shared" si="42"/>
        <v>439395332114</v>
      </c>
      <c r="AG92" s="42">
        <v>13569111500</v>
      </c>
      <c r="AH92" s="42">
        <v>195923434164</v>
      </c>
      <c r="AI92" s="42">
        <v>229902786450</v>
      </c>
      <c r="AJ92" s="42">
        <f t="shared" si="43"/>
        <v>76170804178</v>
      </c>
      <c r="AK92" s="42">
        <v>76095804178</v>
      </c>
      <c r="AL92" s="42">
        <v>0</v>
      </c>
      <c r="AM92" s="42">
        <v>0</v>
      </c>
      <c r="AN92" s="42">
        <v>0</v>
      </c>
      <c r="AO92" s="42">
        <v>75000000</v>
      </c>
      <c r="AP92" s="42">
        <v>0</v>
      </c>
      <c r="AQ92" s="42">
        <f t="shared" si="44"/>
        <v>13375000000</v>
      </c>
      <c r="AR92" s="42">
        <v>0</v>
      </c>
      <c r="AS92" s="42">
        <v>13300000000</v>
      </c>
      <c r="AT92" s="42">
        <v>0</v>
      </c>
      <c r="AU92" s="42">
        <v>75000000</v>
      </c>
      <c r="AV92" s="43">
        <f t="shared" si="45"/>
        <v>-62795804178</v>
      </c>
      <c r="AW92" s="43">
        <f t="shared" si="28"/>
        <v>62795804178</v>
      </c>
      <c r="AX92" s="44">
        <f t="shared" si="47"/>
        <v>0</v>
      </c>
    </row>
    <row r="93" spans="1:50" s="45" customFormat="1" ht="15" customHeight="1" x14ac:dyDescent="0.25">
      <c r="A93" s="51" t="s">
        <v>121</v>
      </c>
      <c r="B93" s="51" t="s">
        <v>121</v>
      </c>
      <c r="C93" s="52" t="s">
        <v>122</v>
      </c>
      <c r="D93" s="53"/>
      <c r="E93" s="53"/>
      <c r="F93" s="54">
        <f>SUM(F74:F85)</f>
        <v>13499170470615.301</v>
      </c>
      <c r="G93" s="54">
        <f t="shared" ref="G93:AX93" si="50">SUM(G74:G85)</f>
        <v>980281998647.30005</v>
      </c>
      <c r="H93" s="54">
        <f t="shared" si="50"/>
        <v>177399893560</v>
      </c>
      <c r="I93" s="54">
        <f t="shared" si="50"/>
        <v>96950697247</v>
      </c>
      <c r="J93" s="54">
        <f t="shared" si="50"/>
        <v>110528872488</v>
      </c>
      <c r="K93" s="54">
        <f t="shared" si="50"/>
        <v>595402535352.30005</v>
      </c>
      <c r="L93" s="54">
        <f t="shared" si="50"/>
        <v>10182811436136</v>
      </c>
      <c r="M93" s="54">
        <f t="shared" si="50"/>
        <v>233277410000</v>
      </c>
      <c r="N93" s="54">
        <f t="shared" si="50"/>
        <v>8169710644136</v>
      </c>
      <c r="O93" s="54">
        <f t="shared" si="50"/>
        <v>1779823382000</v>
      </c>
      <c r="P93" s="54">
        <f t="shared" si="50"/>
        <v>2336077035832</v>
      </c>
      <c r="Q93" s="54">
        <f t="shared" si="50"/>
        <v>56168201601</v>
      </c>
      <c r="R93" s="54">
        <f t="shared" si="50"/>
        <v>0</v>
      </c>
      <c r="S93" s="54">
        <f t="shared" si="50"/>
        <v>467377651231</v>
      </c>
      <c r="T93" s="54">
        <f t="shared" si="50"/>
        <v>1083006746000</v>
      </c>
      <c r="U93" s="54">
        <f t="shared" si="50"/>
        <v>729524437000</v>
      </c>
      <c r="V93" s="54">
        <f t="shared" si="50"/>
        <v>14420919472164.73</v>
      </c>
      <c r="W93" s="54">
        <f t="shared" si="50"/>
        <v>7740980989706.1299</v>
      </c>
      <c r="X93" s="54">
        <f t="shared" si="50"/>
        <v>5943231575112.1602</v>
      </c>
      <c r="Y93" s="54">
        <f t="shared" si="50"/>
        <v>9000000000</v>
      </c>
      <c r="Z93" s="54">
        <f t="shared" si="50"/>
        <v>4000000000</v>
      </c>
      <c r="AA93" s="54">
        <f t="shared" si="50"/>
        <v>94642680000</v>
      </c>
      <c r="AB93" s="54">
        <f t="shared" si="50"/>
        <v>8882471000</v>
      </c>
      <c r="AC93" s="54">
        <f t="shared" si="50"/>
        <v>28274167866.900002</v>
      </c>
      <c r="AD93" s="54">
        <f t="shared" si="50"/>
        <v>1613150914305.8</v>
      </c>
      <c r="AE93" s="54">
        <f t="shared" si="50"/>
        <v>39799181421.270004</v>
      </c>
      <c r="AF93" s="54">
        <f t="shared" si="50"/>
        <v>6679938482458.5996</v>
      </c>
      <c r="AG93" s="54">
        <f t="shared" si="50"/>
        <v>477794204503</v>
      </c>
      <c r="AH93" s="54">
        <f t="shared" si="50"/>
        <v>2890750882238.6001</v>
      </c>
      <c r="AI93" s="54">
        <f t="shared" si="50"/>
        <v>3311393395717</v>
      </c>
      <c r="AJ93" s="54">
        <f t="shared" si="50"/>
        <v>1056473506799.4299</v>
      </c>
      <c r="AK93" s="54">
        <f t="shared" si="50"/>
        <v>969047385290.42993</v>
      </c>
      <c r="AL93" s="54">
        <f t="shared" si="50"/>
        <v>0</v>
      </c>
      <c r="AM93" s="54">
        <f t="shared" si="50"/>
        <v>0</v>
      </c>
      <c r="AN93" s="54">
        <f t="shared" si="50"/>
        <v>63037385000</v>
      </c>
      <c r="AO93" s="54">
        <f t="shared" si="50"/>
        <v>24388736509</v>
      </c>
      <c r="AP93" s="54">
        <f t="shared" si="50"/>
        <v>0</v>
      </c>
      <c r="AQ93" s="54">
        <f t="shared" si="50"/>
        <v>134724505250</v>
      </c>
      <c r="AR93" s="54">
        <f t="shared" si="50"/>
        <v>0</v>
      </c>
      <c r="AS93" s="54">
        <f t="shared" si="50"/>
        <v>74779000000</v>
      </c>
      <c r="AT93" s="54">
        <f t="shared" si="50"/>
        <v>58045505250</v>
      </c>
      <c r="AU93" s="54">
        <f t="shared" si="50"/>
        <v>1900000000</v>
      </c>
      <c r="AV93" s="54">
        <f t="shared" si="50"/>
        <v>-921749001549.42993</v>
      </c>
      <c r="AW93" s="54">
        <f t="shared" si="50"/>
        <v>921749001549.42993</v>
      </c>
      <c r="AX93" s="55">
        <f t="shared" si="50"/>
        <v>0</v>
      </c>
    </row>
    <row r="94" spans="1:50" s="45" customFormat="1" ht="15" customHeight="1" x14ac:dyDescent="0.25">
      <c r="A94" s="51" t="s">
        <v>123</v>
      </c>
      <c r="B94" s="51" t="s">
        <v>123</v>
      </c>
      <c r="C94" s="52" t="s">
        <v>124</v>
      </c>
      <c r="D94" s="53"/>
      <c r="E94" s="53"/>
      <c r="F94" s="54">
        <f>SUM(F86:F92)</f>
        <v>6077455846960.4697</v>
      </c>
      <c r="G94" s="54">
        <f t="shared" ref="G94:AX94" si="51">SUM(G86:G92)</f>
        <v>889997061373.46997</v>
      </c>
      <c r="H94" s="54">
        <f t="shared" si="51"/>
        <v>419393997821.46997</v>
      </c>
      <c r="I94" s="54">
        <f t="shared" si="51"/>
        <v>123336655183</v>
      </c>
      <c r="J94" s="54">
        <f t="shared" si="51"/>
        <v>69564407603</v>
      </c>
      <c r="K94" s="54">
        <f t="shared" si="51"/>
        <v>277702000766</v>
      </c>
      <c r="L94" s="54">
        <f t="shared" si="51"/>
        <v>4590582458267</v>
      </c>
      <c r="M94" s="54">
        <f t="shared" si="51"/>
        <v>170979936363</v>
      </c>
      <c r="N94" s="54">
        <f t="shared" si="51"/>
        <v>3692563307904</v>
      </c>
      <c r="O94" s="54">
        <f t="shared" si="51"/>
        <v>727039214000</v>
      </c>
      <c r="P94" s="54">
        <f t="shared" si="51"/>
        <v>596876327320</v>
      </c>
      <c r="Q94" s="54">
        <f t="shared" si="51"/>
        <v>6487955000</v>
      </c>
      <c r="R94" s="54">
        <f t="shared" si="51"/>
        <v>0</v>
      </c>
      <c r="S94" s="54">
        <f t="shared" si="51"/>
        <v>220712625320</v>
      </c>
      <c r="T94" s="54">
        <f t="shared" si="51"/>
        <v>301727213000</v>
      </c>
      <c r="U94" s="54">
        <f t="shared" si="51"/>
        <v>67948534000</v>
      </c>
      <c r="V94" s="54">
        <f t="shared" si="51"/>
        <v>6629645123738.4697</v>
      </c>
      <c r="W94" s="54">
        <f t="shared" si="51"/>
        <v>2816239964069.6201</v>
      </c>
      <c r="X94" s="54">
        <f t="shared" si="51"/>
        <v>2525011271822.8701</v>
      </c>
      <c r="Y94" s="54">
        <f t="shared" si="51"/>
        <v>4548726795</v>
      </c>
      <c r="Z94" s="54">
        <f t="shared" si="51"/>
        <v>0</v>
      </c>
      <c r="AA94" s="54">
        <f t="shared" si="51"/>
        <v>96508981776</v>
      </c>
      <c r="AB94" s="54">
        <f t="shared" si="51"/>
        <v>5201541970</v>
      </c>
      <c r="AC94" s="54">
        <f t="shared" si="51"/>
        <v>2135287537.75</v>
      </c>
      <c r="AD94" s="54">
        <f t="shared" si="51"/>
        <v>158303371206</v>
      </c>
      <c r="AE94" s="54">
        <f t="shared" si="51"/>
        <v>24530782962</v>
      </c>
      <c r="AF94" s="54">
        <f t="shared" si="51"/>
        <v>3813405159668.8501</v>
      </c>
      <c r="AG94" s="54">
        <f t="shared" si="51"/>
        <v>240051366961</v>
      </c>
      <c r="AH94" s="54">
        <f t="shared" si="51"/>
        <v>1708425973850.8501</v>
      </c>
      <c r="AI94" s="54">
        <f t="shared" si="51"/>
        <v>1864927818857</v>
      </c>
      <c r="AJ94" s="54">
        <f t="shared" si="51"/>
        <v>593230943444.66003</v>
      </c>
      <c r="AK94" s="54">
        <f t="shared" si="51"/>
        <v>457234593080.66003</v>
      </c>
      <c r="AL94" s="54">
        <f t="shared" si="51"/>
        <v>70809822878</v>
      </c>
      <c r="AM94" s="54">
        <f t="shared" si="51"/>
        <v>0</v>
      </c>
      <c r="AN94" s="54">
        <f t="shared" si="51"/>
        <v>51750391000</v>
      </c>
      <c r="AO94" s="54">
        <f t="shared" si="51"/>
        <v>13436136486</v>
      </c>
      <c r="AP94" s="54">
        <f t="shared" si="51"/>
        <v>0</v>
      </c>
      <c r="AQ94" s="54">
        <f t="shared" si="51"/>
        <v>41041666666.660004</v>
      </c>
      <c r="AR94" s="54">
        <f t="shared" si="51"/>
        <v>0</v>
      </c>
      <c r="AS94" s="54">
        <f t="shared" si="51"/>
        <v>39800000000</v>
      </c>
      <c r="AT94" s="54">
        <f t="shared" si="51"/>
        <v>1166666666.6600001</v>
      </c>
      <c r="AU94" s="54">
        <f t="shared" si="51"/>
        <v>75000000</v>
      </c>
      <c r="AV94" s="54">
        <f t="shared" si="51"/>
        <v>-552189276778</v>
      </c>
      <c r="AW94" s="54">
        <f t="shared" si="51"/>
        <v>552189276778</v>
      </c>
      <c r="AX94" s="55">
        <f t="shared" si="51"/>
        <v>0</v>
      </c>
    </row>
    <row r="95" spans="1:50" s="45" customFormat="1" ht="15" customHeight="1" x14ac:dyDescent="0.25">
      <c r="A95" s="51" t="s">
        <v>125</v>
      </c>
      <c r="B95" s="51" t="s">
        <v>125</v>
      </c>
      <c r="C95" s="52" t="s">
        <v>194</v>
      </c>
      <c r="D95" s="53"/>
      <c r="E95" s="53"/>
      <c r="F95" s="54">
        <f t="shared" ref="F95:AX95" si="52">F93+F94</f>
        <v>19576626317575.77</v>
      </c>
      <c r="G95" s="54">
        <f t="shared" si="52"/>
        <v>1870279060020.77</v>
      </c>
      <c r="H95" s="54">
        <f t="shared" si="52"/>
        <v>596793891381.46997</v>
      </c>
      <c r="I95" s="54">
        <f t="shared" si="52"/>
        <v>220287352430</v>
      </c>
      <c r="J95" s="54">
        <f t="shared" si="52"/>
        <v>180093280091</v>
      </c>
      <c r="K95" s="54">
        <f t="shared" si="52"/>
        <v>873104536118.30005</v>
      </c>
      <c r="L95" s="54">
        <f t="shared" si="52"/>
        <v>14773393894403</v>
      </c>
      <c r="M95" s="54">
        <f t="shared" si="52"/>
        <v>404257346363</v>
      </c>
      <c r="N95" s="54">
        <f t="shared" si="52"/>
        <v>11862273952040</v>
      </c>
      <c r="O95" s="54">
        <f t="shared" si="52"/>
        <v>2506862596000</v>
      </c>
      <c r="P95" s="54">
        <f t="shared" si="52"/>
        <v>2932953363152</v>
      </c>
      <c r="Q95" s="54">
        <f t="shared" si="52"/>
        <v>62656156601</v>
      </c>
      <c r="R95" s="54">
        <f t="shared" si="52"/>
        <v>0</v>
      </c>
      <c r="S95" s="54">
        <f t="shared" si="52"/>
        <v>688090276551</v>
      </c>
      <c r="T95" s="54">
        <f t="shared" si="52"/>
        <v>1384733959000</v>
      </c>
      <c r="U95" s="54">
        <f t="shared" si="52"/>
        <v>797472971000</v>
      </c>
      <c r="V95" s="54">
        <f t="shared" si="52"/>
        <v>21050564595903.199</v>
      </c>
      <c r="W95" s="54">
        <f t="shared" si="52"/>
        <v>10557220953775.75</v>
      </c>
      <c r="X95" s="54">
        <f t="shared" si="52"/>
        <v>8468242846935.0303</v>
      </c>
      <c r="Y95" s="54">
        <f t="shared" si="52"/>
        <v>13548726795</v>
      </c>
      <c r="Z95" s="54">
        <f t="shared" si="52"/>
        <v>4000000000</v>
      </c>
      <c r="AA95" s="54">
        <f t="shared" si="52"/>
        <v>191151661776</v>
      </c>
      <c r="AB95" s="54">
        <f t="shared" si="52"/>
        <v>14084012970</v>
      </c>
      <c r="AC95" s="54">
        <f t="shared" si="52"/>
        <v>30409455404.650002</v>
      </c>
      <c r="AD95" s="54">
        <f t="shared" si="52"/>
        <v>1771454285511.8</v>
      </c>
      <c r="AE95" s="54">
        <f t="shared" si="52"/>
        <v>64329964383.270004</v>
      </c>
      <c r="AF95" s="54">
        <f t="shared" si="52"/>
        <v>10493343642127.449</v>
      </c>
      <c r="AG95" s="54">
        <f t="shared" si="52"/>
        <v>717845571464</v>
      </c>
      <c r="AH95" s="54">
        <f t="shared" si="52"/>
        <v>4599176856089.4502</v>
      </c>
      <c r="AI95" s="54">
        <f t="shared" si="52"/>
        <v>5176321214574</v>
      </c>
      <c r="AJ95" s="54">
        <f t="shared" si="52"/>
        <v>1649704450244.0898</v>
      </c>
      <c r="AK95" s="54">
        <f t="shared" si="52"/>
        <v>1426281978371.0898</v>
      </c>
      <c r="AL95" s="54">
        <f t="shared" si="52"/>
        <v>70809822878</v>
      </c>
      <c r="AM95" s="54">
        <f t="shared" si="52"/>
        <v>0</v>
      </c>
      <c r="AN95" s="54">
        <f t="shared" si="52"/>
        <v>114787776000</v>
      </c>
      <c r="AO95" s="54">
        <f t="shared" si="52"/>
        <v>37824872995</v>
      </c>
      <c r="AP95" s="54">
        <f t="shared" si="52"/>
        <v>0</v>
      </c>
      <c r="AQ95" s="54">
        <f t="shared" si="52"/>
        <v>175766171916.66</v>
      </c>
      <c r="AR95" s="54">
        <f t="shared" si="52"/>
        <v>0</v>
      </c>
      <c r="AS95" s="54">
        <f t="shared" si="52"/>
        <v>114579000000</v>
      </c>
      <c r="AT95" s="54">
        <f t="shared" si="52"/>
        <v>59212171916.660004</v>
      </c>
      <c r="AU95" s="54">
        <f t="shared" si="52"/>
        <v>1975000000</v>
      </c>
      <c r="AV95" s="54">
        <f t="shared" si="52"/>
        <v>-1473938278327.4299</v>
      </c>
      <c r="AW95" s="54">
        <f t="shared" si="52"/>
        <v>1473938278327.4299</v>
      </c>
      <c r="AX95" s="55">
        <f t="shared" si="52"/>
        <v>0</v>
      </c>
    </row>
    <row r="96" spans="1:50" s="45" customFormat="1" ht="15" customHeight="1" x14ac:dyDescent="0.25">
      <c r="A96" s="51" t="s">
        <v>127</v>
      </c>
      <c r="B96" s="51" t="s">
        <v>127</v>
      </c>
      <c r="C96" s="52" t="s">
        <v>195</v>
      </c>
      <c r="D96" s="53"/>
      <c r="E96" s="53"/>
      <c r="F96" s="54">
        <f t="shared" ref="F96:AX96" si="53">F95+F73</f>
        <v>25687603271077.77</v>
      </c>
      <c r="G96" s="54">
        <f t="shared" si="53"/>
        <v>3914783553020.77</v>
      </c>
      <c r="H96" s="54">
        <f t="shared" si="53"/>
        <v>2130097891381.47</v>
      </c>
      <c r="I96" s="54">
        <f t="shared" si="53"/>
        <v>240233198430</v>
      </c>
      <c r="J96" s="54">
        <f t="shared" si="53"/>
        <v>278964988091</v>
      </c>
      <c r="K96" s="54">
        <f t="shared" si="53"/>
        <v>1265487475118.3</v>
      </c>
      <c r="L96" s="54">
        <f t="shared" si="53"/>
        <v>18305849338905</v>
      </c>
      <c r="M96" s="54">
        <f t="shared" si="53"/>
        <v>562478931363</v>
      </c>
      <c r="N96" s="54">
        <f t="shared" si="53"/>
        <v>13930112288542</v>
      </c>
      <c r="O96" s="54">
        <f t="shared" si="53"/>
        <v>3813258119000</v>
      </c>
      <c r="P96" s="54">
        <f t="shared" si="53"/>
        <v>3466970379152</v>
      </c>
      <c r="Q96" s="54">
        <f t="shared" si="53"/>
        <v>87893516601</v>
      </c>
      <c r="R96" s="54">
        <f t="shared" si="53"/>
        <v>0</v>
      </c>
      <c r="S96" s="54">
        <f t="shared" si="53"/>
        <v>688090276551</v>
      </c>
      <c r="T96" s="54">
        <f t="shared" si="53"/>
        <v>1893513615000</v>
      </c>
      <c r="U96" s="54">
        <f t="shared" si="53"/>
        <v>797472971000</v>
      </c>
      <c r="V96" s="54">
        <f t="shared" si="53"/>
        <v>27276541549405.199</v>
      </c>
      <c r="W96" s="54">
        <f t="shared" si="53"/>
        <v>14743994907277.75</v>
      </c>
      <c r="X96" s="54">
        <f t="shared" si="53"/>
        <v>10741690224887.031</v>
      </c>
      <c r="Y96" s="54">
        <f t="shared" si="53"/>
        <v>13548726795</v>
      </c>
      <c r="Z96" s="54">
        <f t="shared" si="53"/>
        <v>4000000000</v>
      </c>
      <c r="AA96" s="54">
        <f t="shared" si="53"/>
        <v>1279734261776</v>
      </c>
      <c r="AB96" s="54">
        <f t="shared" si="53"/>
        <v>14084012970</v>
      </c>
      <c r="AC96" s="54">
        <f t="shared" si="53"/>
        <v>741303040204.65002</v>
      </c>
      <c r="AD96" s="54">
        <f t="shared" si="53"/>
        <v>1880304676261.8</v>
      </c>
      <c r="AE96" s="54">
        <f t="shared" si="53"/>
        <v>69329964383.270004</v>
      </c>
      <c r="AF96" s="54">
        <f t="shared" si="53"/>
        <v>12532546642127.449</v>
      </c>
      <c r="AG96" s="54">
        <f t="shared" si="53"/>
        <v>741318531464</v>
      </c>
      <c r="AH96" s="54">
        <f t="shared" si="53"/>
        <v>5664470868820.4502</v>
      </c>
      <c r="AI96" s="54">
        <f t="shared" si="53"/>
        <v>6126757241843</v>
      </c>
      <c r="AJ96" s="54">
        <f t="shared" si="53"/>
        <v>1784704450244.0898</v>
      </c>
      <c r="AK96" s="54">
        <f t="shared" si="53"/>
        <v>1561281978371.0898</v>
      </c>
      <c r="AL96" s="54">
        <f t="shared" si="53"/>
        <v>70809822878</v>
      </c>
      <c r="AM96" s="54">
        <f t="shared" si="53"/>
        <v>0</v>
      </c>
      <c r="AN96" s="54">
        <f t="shared" si="53"/>
        <v>114787776000</v>
      </c>
      <c r="AO96" s="54">
        <f t="shared" si="53"/>
        <v>37824872995</v>
      </c>
      <c r="AP96" s="54">
        <f t="shared" si="53"/>
        <v>0</v>
      </c>
      <c r="AQ96" s="54">
        <f t="shared" si="53"/>
        <v>195766171916.66</v>
      </c>
      <c r="AR96" s="54">
        <f t="shared" si="53"/>
        <v>0</v>
      </c>
      <c r="AS96" s="54">
        <f t="shared" si="53"/>
        <v>134579000000</v>
      </c>
      <c r="AT96" s="54">
        <f t="shared" si="53"/>
        <v>59212171916.660004</v>
      </c>
      <c r="AU96" s="54">
        <f t="shared" si="53"/>
        <v>1975000000</v>
      </c>
      <c r="AV96" s="54">
        <f t="shared" si="53"/>
        <v>-1588938278327.4299</v>
      </c>
      <c r="AW96" s="54">
        <f t="shared" si="53"/>
        <v>1588938278327.4299</v>
      </c>
      <c r="AX96" s="55">
        <f t="shared" si="53"/>
        <v>0</v>
      </c>
    </row>
    <row r="97" spans="1:50" ht="15" customHeight="1" x14ac:dyDescent="0.25">
      <c r="A97" s="29" t="s">
        <v>196</v>
      </c>
      <c r="B97" s="29" t="s">
        <v>196</v>
      </c>
      <c r="C97" s="30" t="s">
        <v>197</v>
      </c>
      <c r="D97" s="31" t="s">
        <v>90</v>
      </c>
      <c r="E97" s="32">
        <v>42732</v>
      </c>
      <c r="F97" s="56">
        <f t="shared" si="36"/>
        <v>8859017595981</v>
      </c>
      <c r="G97" s="34">
        <f t="shared" si="37"/>
        <v>3735800000000</v>
      </c>
      <c r="H97" s="34">
        <v>3000000000000</v>
      </c>
      <c r="I97" s="34">
        <v>14000000000</v>
      </c>
      <c r="J97" s="34">
        <v>218000000000</v>
      </c>
      <c r="K97" s="34">
        <v>503800000000</v>
      </c>
      <c r="L97" s="34">
        <f t="shared" si="38"/>
        <v>5120242595981</v>
      </c>
      <c r="M97" s="34">
        <v>1999445845981</v>
      </c>
      <c r="N97" s="34">
        <v>1434458151000</v>
      </c>
      <c r="O97" s="34">
        <v>1686338599000</v>
      </c>
      <c r="P97" s="34">
        <f t="shared" si="39"/>
        <v>2975000000</v>
      </c>
      <c r="Q97" s="34">
        <v>2975000000</v>
      </c>
      <c r="R97" s="34">
        <v>0</v>
      </c>
      <c r="S97" s="34">
        <v>0</v>
      </c>
      <c r="T97" s="34">
        <v>0</v>
      </c>
      <c r="U97" s="34">
        <v>0</v>
      </c>
      <c r="V97" s="34">
        <f t="shared" si="40"/>
        <v>11008150041279</v>
      </c>
      <c r="W97" s="34">
        <f t="shared" si="41"/>
        <v>5404312110605.3994</v>
      </c>
      <c r="X97" s="34">
        <v>2311534133882.3301</v>
      </c>
      <c r="Y97" s="34">
        <v>0</v>
      </c>
      <c r="Z97" s="34">
        <v>0</v>
      </c>
      <c r="AA97" s="34">
        <v>1015273599500</v>
      </c>
      <c r="AB97" s="34">
        <v>10000000000</v>
      </c>
      <c r="AC97" s="34">
        <v>1390025920891.01</v>
      </c>
      <c r="AD97" s="34">
        <v>565920131761.52002</v>
      </c>
      <c r="AE97" s="34">
        <v>111558324570.53999</v>
      </c>
      <c r="AF97" s="34">
        <f t="shared" si="42"/>
        <v>5603837930673.5996</v>
      </c>
      <c r="AG97" s="34">
        <v>432504511540</v>
      </c>
      <c r="AH97" s="34">
        <v>2625348904016.6001</v>
      </c>
      <c r="AI97" s="34">
        <v>2545984515117</v>
      </c>
      <c r="AJ97" s="34">
        <f t="shared" si="43"/>
        <v>2149132445298</v>
      </c>
      <c r="AK97" s="34">
        <v>2149132445298</v>
      </c>
      <c r="AL97" s="34">
        <v>0</v>
      </c>
      <c r="AM97" s="34">
        <v>0</v>
      </c>
      <c r="AN97" s="34">
        <v>0</v>
      </c>
      <c r="AO97" s="34">
        <v>0</v>
      </c>
      <c r="AP97" s="34">
        <v>0</v>
      </c>
      <c r="AQ97" s="34">
        <f t="shared" si="44"/>
        <v>0</v>
      </c>
      <c r="AR97" s="34">
        <v>0</v>
      </c>
      <c r="AS97" s="34">
        <v>0</v>
      </c>
      <c r="AT97" s="34">
        <v>0</v>
      </c>
      <c r="AU97" s="34">
        <v>0</v>
      </c>
      <c r="AV97" s="35">
        <f t="shared" si="45"/>
        <v>-2149132445298</v>
      </c>
      <c r="AW97" s="35">
        <f t="shared" si="28"/>
        <v>2149132445298</v>
      </c>
      <c r="AX97" s="36">
        <f t="shared" si="47"/>
        <v>0</v>
      </c>
    </row>
    <row r="98" spans="1:50" s="45" customFormat="1" ht="15" customHeight="1" x14ac:dyDescent="0.25">
      <c r="A98" s="46">
        <f>A92+1</f>
        <v>76</v>
      </c>
      <c r="B98" s="46">
        <v>1</v>
      </c>
      <c r="C98" s="38" t="s">
        <v>198</v>
      </c>
      <c r="D98" s="39" t="s">
        <v>94</v>
      </c>
      <c r="E98" s="40">
        <v>42733</v>
      </c>
      <c r="F98" s="41">
        <f t="shared" si="36"/>
        <v>3480370992585</v>
      </c>
      <c r="G98" s="42">
        <f t="shared" si="37"/>
        <v>308150352000</v>
      </c>
      <c r="H98" s="42">
        <v>75000000000</v>
      </c>
      <c r="I98" s="42">
        <v>60000000000</v>
      </c>
      <c r="J98" s="42">
        <v>40000000000</v>
      </c>
      <c r="K98" s="42">
        <v>133150352000</v>
      </c>
      <c r="L98" s="42">
        <f t="shared" si="38"/>
        <v>2834775179585</v>
      </c>
      <c r="M98" s="42">
        <v>2417149463585</v>
      </c>
      <c r="N98" s="42">
        <v>345070716000</v>
      </c>
      <c r="O98" s="42">
        <v>72555000000</v>
      </c>
      <c r="P98" s="42">
        <f t="shared" si="39"/>
        <v>337445461000</v>
      </c>
      <c r="Q98" s="42">
        <v>0</v>
      </c>
      <c r="R98" s="42">
        <v>0</v>
      </c>
      <c r="S98" s="42">
        <v>100300000000</v>
      </c>
      <c r="T98" s="42">
        <f>237145461000-108169870000</f>
        <v>128975591000</v>
      </c>
      <c r="U98" s="42">
        <v>108169870000</v>
      </c>
      <c r="V98" s="42">
        <f t="shared" si="40"/>
        <v>3701262514036.4297</v>
      </c>
      <c r="W98" s="42">
        <f t="shared" si="41"/>
        <v>1488603970269.51</v>
      </c>
      <c r="X98" s="42">
        <v>1009409236515.67</v>
      </c>
      <c r="Y98" s="42">
        <v>0</v>
      </c>
      <c r="Z98" s="42">
        <v>9707959330</v>
      </c>
      <c r="AA98" s="42">
        <v>35371600000</v>
      </c>
      <c r="AB98" s="42">
        <v>0</v>
      </c>
      <c r="AC98" s="42">
        <v>13500000000</v>
      </c>
      <c r="AD98" s="42">
        <v>401681300668</v>
      </c>
      <c r="AE98" s="42">
        <v>18933873755.84</v>
      </c>
      <c r="AF98" s="42">
        <f t="shared" si="42"/>
        <v>2212658543766.9199</v>
      </c>
      <c r="AG98" s="42">
        <v>69313549850</v>
      </c>
      <c r="AH98" s="42">
        <v>1020386065079.92</v>
      </c>
      <c r="AI98" s="42">
        <v>1122958928837</v>
      </c>
      <c r="AJ98" s="42">
        <f t="shared" si="43"/>
        <v>220891521451.42999</v>
      </c>
      <c r="AK98" s="42">
        <v>220891521451.42999</v>
      </c>
      <c r="AL98" s="42">
        <v>0</v>
      </c>
      <c r="AM98" s="42">
        <v>0</v>
      </c>
      <c r="AN98" s="42">
        <v>0</v>
      </c>
      <c r="AO98" s="42">
        <v>0</v>
      </c>
      <c r="AP98" s="42">
        <v>0</v>
      </c>
      <c r="AQ98" s="42">
        <f t="shared" si="44"/>
        <v>0</v>
      </c>
      <c r="AR98" s="42">
        <v>0</v>
      </c>
      <c r="AS98" s="42">
        <v>0</v>
      </c>
      <c r="AT98" s="42">
        <v>0</v>
      </c>
      <c r="AU98" s="42">
        <v>0</v>
      </c>
      <c r="AV98" s="43">
        <f t="shared" si="45"/>
        <v>-220891521451.42969</v>
      </c>
      <c r="AW98" s="43">
        <f t="shared" si="28"/>
        <v>220891521451.42999</v>
      </c>
      <c r="AX98" s="44">
        <f t="shared" si="47"/>
        <v>3.0517578125E-4</v>
      </c>
    </row>
    <row r="99" spans="1:50" s="45" customFormat="1" ht="15" customHeight="1" x14ac:dyDescent="0.25">
      <c r="A99" s="37">
        <f t="shared" ref="A99:B109" si="54">A98+1</f>
        <v>77</v>
      </c>
      <c r="B99" s="37">
        <f t="shared" si="54"/>
        <v>2</v>
      </c>
      <c r="C99" s="38" t="s">
        <v>199</v>
      </c>
      <c r="D99" s="39" t="s">
        <v>103</v>
      </c>
      <c r="E99" s="40">
        <v>42835</v>
      </c>
      <c r="F99" s="41">
        <f t="shared" si="36"/>
        <v>1936208167482.5398</v>
      </c>
      <c r="G99" s="42">
        <f>H99+I99+J99+K99</f>
        <v>164898820410.85999</v>
      </c>
      <c r="H99" s="42">
        <v>33650000000</v>
      </c>
      <c r="I99" s="42">
        <v>14463652960</v>
      </c>
      <c r="J99" s="42">
        <v>11640282909</v>
      </c>
      <c r="K99" s="42">
        <v>105144884541.86</v>
      </c>
      <c r="L99" s="42">
        <f t="shared" si="38"/>
        <v>1440960690937</v>
      </c>
      <c r="M99" s="42">
        <v>305336394937</v>
      </c>
      <c r="N99" s="42">
        <v>903929296000</v>
      </c>
      <c r="O99" s="42">
        <v>231695000000</v>
      </c>
      <c r="P99" s="42">
        <f t="shared" si="39"/>
        <v>330348656134.67999</v>
      </c>
      <c r="Q99" s="42">
        <v>0</v>
      </c>
      <c r="R99" s="42">
        <v>0</v>
      </c>
      <c r="S99" s="42">
        <v>99092735534.680008</v>
      </c>
      <c r="T99" s="42">
        <v>0</v>
      </c>
      <c r="U99" s="42">
        <v>231255920600</v>
      </c>
      <c r="V99" s="42">
        <f t="shared" si="40"/>
        <v>2185224630331.6201</v>
      </c>
      <c r="W99" s="42">
        <f t="shared" si="41"/>
        <v>1111117765213.6201</v>
      </c>
      <c r="X99" s="42">
        <v>773415115917.62</v>
      </c>
      <c r="Y99" s="42">
        <v>0</v>
      </c>
      <c r="Z99" s="42">
        <v>2000000000</v>
      </c>
      <c r="AA99" s="42">
        <v>50467400000</v>
      </c>
      <c r="AB99" s="42">
        <v>550937500</v>
      </c>
      <c r="AC99" s="42">
        <v>4811365296</v>
      </c>
      <c r="AD99" s="42">
        <v>278980946500</v>
      </c>
      <c r="AE99" s="42">
        <v>892000000</v>
      </c>
      <c r="AF99" s="42">
        <f t="shared" si="42"/>
        <v>1074106865118</v>
      </c>
      <c r="AG99" s="42">
        <v>61343819000</v>
      </c>
      <c r="AH99" s="42">
        <v>575044637285</v>
      </c>
      <c r="AI99" s="42">
        <v>437718408833</v>
      </c>
      <c r="AJ99" s="42">
        <f t="shared" si="43"/>
        <v>264716462849.07999</v>
      </c>
      <c r="AK99" s="42">
        <v>264716462849.07999</v>
      </c>
      <c r="AL99" s="42">
        <v>0</v>
      </c>
      <c r="AM99" s="42">
        <v>0</v>
      </c>
      <c r="AN99" s="42">
        <v>0</v>
      </c>
      <c r="AO99" s="42">
        <v>0</v>
      </c>
      <c r="AP99" s="42">
        <v>0</v>
      </c>
      <c r="AQ99" s="42">
        <f t="shared" si="44"/>
        <v>15700000000</v>
      </c>
      <c r="AR99" s="42">
        <v>0</v>
      </c>
      <c r="AS99" s="42">
        <v>15700000000</v>
      </c>
      <c r="AT99" s="42">
        <v>0</v>
      </c>
      <c r="AU99" s="42">
        <v>0</v>
      </c>
      <c r="AV99" s="43">
        <f t="shared" si="45"/>
        <v>-249016462849.08032</v>
      </c>
      <c r="AW99" s="43">
        <f t="shared" ref="AW99:AW162" si="55">AJ99-AQ99</f>
        <v>249016462849.07999</v>
      </c>
      <c r="AX99" s="44">
        <f t="shared" si="47"/>
        <v>-3.35693359375E-4</v>
      </c>
    </row>
    <row r="100" spans="1:50" s="45" customFormat="1" ht="15" customHeight="1" x14ac:dyDescent="0.25">
      <c r="A100" s="37">
        <f t="shared" si="54"/>
        <v>78</v>
      </c>
      <c r="B100" s="37">
        <f t="shared" si="54"/>
        <v>3</v>
      </c>
      <c r="C100" s="38" t="s">
        <v>200</v>
      </c>
      <c r="D100" s="39" t="s">
        <v>103</v>
      </c>
      <c r="E100" s="40">
        <v>42766</v>
      </c>
      <c r="F100" s="41">
        <f t="shared" si="36"/>
        <v>1404727978100</v>
      </c>
      <c r="G100" s="42">
        <f t="shared" ref="G100:G101" si="56">H100+I100+J100+K100</f>
        <v>109733193351</v>
      </c>
      <c r="H100" s="42">
        <f>VLOOKUP(C100,[1]Sheet2!$A$1:$AS$610,6,FALSE)</f>
        <v>30066948870</v>
      </c>
      <c r="I100" s="42">
        <f>VLOOKUP(C100,[1]Sheet2!$A$1:$AS$610,7,FALSE)</f>
        <v>10821475127</v>
      </c>
      <c r="J100" s="42">
        <f>VLOOKUP(C100,[1]Sheet2!$A$1:$AS$610,8,FALSE)</f>
        <v>2249356757</v>
      </c>
      <c r="K100" s="42">
        <f>VLOOKUP(C100,[1]Sheet2!$A$1:$AS$610,9,FALSE)</f>
        <v>66595412597</v>
      </c>
      <c r="L100" s="42">
        <f t="shared" si="38"/>
        <v>991619800000</v>
      </c>
      <c r="M100" s="42">
        <f>VLOOKUP(C100,[1]Sheet2!$A$1:$AS$610,11,FALSE)</f>
        <v>263173916000</v>
      </c>
      <c r="N100" s="42">
        <f>VLOOKUP(C100,[1]Sheet2!$A$1:$AS$610,12,FALSE)</f>
        <v>635827022000</v>
      </c>
      <c r="O100" s="42">
        <f>VLOOKUP(C100,[1]Sheet2!$A$1:$AS$610,13,FALSE)</f>
        <v>92618862000</v>
      </c>
      <c r="P100" s="42">
        <f t="shared" si="39"/>
        <v>303374984749</v>
      </c>
      <c r="Q100" s="42">
        <f>VLOOKUP(C100,[1]Sheet2!$A$1:$AS$610,15,FALSE)</f>
        <v>0</v>
      </c>
      <c r="R100" s="42">
        <f>VLOOKUP(C100,[1]Sheet2!$A$1:$AS$610,16,FALSE)</f>
        <v>0</v>
      </c>
      <c r="S100" s="42">
        <f>VLOOKUP(C100,[1]Sheet2!$A$1:$AS$610,17,FALSE)</f>
        <v>62489633749</v>
      </c>
      <c r="T100" s="42">
        <f>VLOOKUP(C100,[1]Sheet2!$A$1:$AS$610,18,FALSE)</f>
        <v>102395210000</v>
      </c>
      <c r="U100" s="42">
        <f>VLOOKUP(C100,[1]Sheet2!$A$1:$AS$610,19,FALSE)</f>
        <v>138490141000</v>
      </c>
      <c r="V100" s="42">
        <f t="shared" si="40"/>
        <v>1423227978100</v>
      </c>
      <c r="W100" s="42">
        <f t="shared" si="41"/>
        <v>779969395039.92993</v>
      </c>
      <c r="X100" s="42">
        <f>VLOOKUP(C100,[1]Sheet2!$A$1:$AS$610,22,FALSE)</f>
        <v>539132160839.92999</v>
      </c>
      <c r="Y100" s="42">
        <f>VLOOKUP(C100,[1]Sheet2!$A$1:$AS$610,23,FALSE)</f>
        <v>0</v>
      </c>
      <c r="Z100" s="42">
        <f>VLOOKUP(C100,[1]Sheet2!$A$1:$AS$610,24,FALSE)</f>
        <v>0</v>
      </c>
      <c r="AA100" s="42">
        <f>VLOOKUP(C100,[1]Sheet2!$A$1:$AS$610,25,FALSE)</f>
        <v>0</v>
      </c>
      <c r="AB100" s="42">
        <f>VLOOKUP(C100,[1]Sheet2!$A$1:$AS$610,26,FALSE)</f>
        <v>200000000</v>
      </c>
      <c r="AC100" s="42">
        <f>VLOOKUP(C100,[1]Sheet2!$A$1:$AS$610,27,FALSE)</f>
        <v>4088842400</v>
      </c>
      <c r="AD100" s="42">
        <f>VLOOKUP(C100,[1]Sheet2!$A$1:$AS$610,28,FALSE)</f>
        <v>235548391800</v>
      </c>
      <c r="AE100" s="42">
        <f>VLOOKUP(C100,[1]Sheet2!$A$1:$AS$610,29,FALSE)</f>
        <v>1000000000</v>
      </c>
      <c r="AF100" s="42">
        <f t="shared" si="42"/>
        <v>643258583060.06995</v>
      </c>
      <c r="AG100" s="42">
        <f>VLOOKUP(C100,[1]Sheet2!$A$1:$AS$610,31,FALSE)</f>
        <v>22596023450</v>
      </c>
      <c r="AH100" s="42">
        <f>VLOOKUP(C100,[1]Sheet2!$A$1:$AS$610,32,FALSE)</f>
        <v>391790402215.97998</v>
      </c>
      <c r="AI100" s="42">
        <f>VLOOKUP(C100,[1]Sheet2!$A$1:$AS$610,33,FALSE)</f>
        <v>228872157394.09</v>
      </c>
      <c r="AJ100" s="42">
        <f t="shared" si="43"/>
        <v>18500000000</v>
      </c>
      <c r="AK100" s="42">
        <f>VLOOKUP(C100,[1]Sheet2!$A$1:$AS$610,35,FALSE)</f>
        <v>18500000000</v>
      </c>
      <c r="AL100" s="42">
        <f>VLOOKUP(C100,[1]Sheet2!$A$1:$AS$610,36,FALSE)</f>
        <v>0</v>
      </c>
      <c r="AM100" s="42">
        <f>VLOOKUP(C100,[1]Sheet2!$A$1:$AS$610,37,FALSE)</f>
        <v>0</v>
      </c>
      <c r="AN100" s="42">
        <f>VLOOKUP(C100,[1]Sheet2!$A$1:$AS$610,38,FALSE)</f>
        <v>0</v>
      </c>
      <c r="AO100" s="42">
        <f>VLOOKUP(C100,[1]Sheet2!$A$1:$AS$610,39,FALSE)</f>
        <v>0</v>
      </c>
      <c r="AP100" s="42">
        <f>VLOOKUP(C100,[1]Sheet2!$A$1:$AS$610,40,FALSE)</f>
        <v>0</v>
      </c>
      <c r="AQ100" s="42">
        <f t="shared" si="44"/>
        <v>0</v>
      </c>
      <c r="AR100" s="42">
        <f>VLOOKUP(C100,[1]Sheet2!$A$1:$AS$610,42,FALSE)</f>
        <v>0</v>
      </c>
      <c r="AS100" s="42">
        <f>VLOOKUP(C100,[1]Sheet2!$A$1:$AS$610,43,FALSE)</f>
        <v>0</v>
      </c>
      <c r="AT100" s="42">
        <f>VLOOKUP(C100,[1]Sheet2!$A$1:$AS$610,44,FALSE)</f>
        <v>0</v>
      </c>
      <c r="AU100" s="42">
        <f>VLOOKUP(C100,[1]Sheet2!$A$1:$AS$610,45,FALSE)</f>
        <v>0</v>
      </c>
      <c r="AV100" s="43">
        <f t="shared" si="45"/>
        <v>-18500000000</v>
      </c>
      <c r="AW100" s="43">
        <f t="shared" si="55"/>
        <v>18500000000</v>
      </c>
      <c r="AX100" s="44">
        <f t="shared" si="47"/>
        <v>0</v>
      </c>
    </row>
    <row r="101" spans="1:50" s="45" customFormat="1" ht="15" customHeight="1" x14ac:dyDescent="0.25">
      <c r="A101" s="37">
        <f t="shared" si="54"/>
        <v>79</v>
      </c>
      <c r="B101" s="37">
        <f t="shared" si="54"/>
        <v>4</v>
      </c>
      <c r="C101" s="38" t="s">
        <v>201</v>
      </c>
      <c r="D101" s="39" t="s">
        <v>107</v>
      </c>
      <c r="E101" s="40">
        <v>42766</v>
      </c>
      <c r="F101" s="41">
        <f t="shared" si="36"/>
        <v>2071105433012</v>
      </c>
      <c r="G101" s="42">
        <f t="shared" si="56"/>
        <v>174408603416</v>
      </c>
      <c r="H101" s="42">
        <v>58584049899</v>
      </c>
      <c r="I101" s="42">
        <v>12421388372</v>
      </c>
      <c r="J101" s="42">
        <v>30295285556</v>
      </c>
      <c r="K101" s="42">
        <v>73107879589</v>
      </c>
      <c r="L101" s="42">
        <f t="shared" si="38"/>
        <v>1626825573912</v>
      </c>
      <c r="M101" s="42">
        <v>553200746912</v>
      </c>
      <c r="N101" s="42">
        <v>735072678000</v>
      </c>
      <c r="O101" s="42">
        <v>338552149000</v>
      </c>
      <c r="P101" s="42">
        <f t="shared" si="39"/>
        <v>269871255684</v>
      </c>
      <c r="Q101" s="42">
        <v>0</v>
      </c>
      <c r="R101" s="42">
        <v>0</v>
      </c>
      <c r="S101" s="42">
        <v>77462731684</v>
      </c>
      <c r="T101" s="42">
        <v>0</v>
      </c>
      <c r="U101" s="42">
        <v>192408524000</v>
      </c>
      <c r="V101" s="42">
        <f t="shared" si="40"/>
        <v>2121640542940</v>
      </c>
      <c r="W101" s="42">
        <f t="shared" si="41"/>
        <v>1323710581304</v>
      </c>
      <c r="X101" s="42">
        <v>974958840363</v>
      </c>
      <c r="Y101" s="42">
        <v>0</v>
      </c>
      <c r="Z101" s="42">
        <v>3177220914</v>
      </c>
      <c r="AA101" s="42">
        <v>23645600000</v>
      </c>
      <c r="AB101" s="42">
        <v>8909600000</v>
      </c>
      <c r="AC101" s="42">
        <v>7100543827</v>
      </c>
      <c r="AD101" s="42">
        <v>295668776200</v>
      </c>
      <c r="AE101" s="42">
        <v>10250000000</v>
      </c>
      <c r="AF101" s="42">
        <f t="shared" si="42"/>
        <v>797929961636</v>
      </c>
      <c r="AG101" s="42">
        <v>38832597350</v>
      </c>
      <c r="AH101" s="42">
        <v>489899763192</v>
      </c>
      <c r="AI101" s="42">
        <v>269197601094</v>
      </c>
      <c r="AJ101" s="42">
        <f t="shared" si="43"/>
        <v>50535109928</v>
      </c>
      <c r="AK101" s="42">
        <v>50535109928</v>
      </c>
      <c r="AL101" s="42">
        <v>0</v>
      </c>
      <c r="AM101" s="42">
        <v>0</v>
      </c>
      <c r="AN101" s="42">
        <v>0</v>
      </c>
      <c r="AO101" s="42">
        <v>0</v>
      </c>
      <c r="AP101" s="42">
        <v>0</v>
      </c>
      <c r="AQ101" s="42">
        <f t="shared" si="44"/>
        <v>0</v>
      </c>
      <c r="AR101" s="42">
        <v>0</v>
      </c>
      <c r="AS101" s="42">
        <v>0</v>
      </c>
      <c r="AT101" s="42">
        <v>0</v>
      </c>
      <c r="AU101" s="42">
        <v>0</v>
      </c>
      <c r="AV101" s="43">
        <f t="shared" si="45"/>
        <v>-50535109928</v>
      </c>
      <c r="AW101" s="43">
        <f t="shared" si="55"/>
        <v>50535109928</v>
      </c>
      <c r="AX101" s="44">
        <f t="shared" si="47"/>
        <v>0</v>
      </c>
    </row>
    <row r="102" spans="1:50" s="45" customFormat="1" ht="15" customHeight="1" x14ac:dyDescent="0.25">
      <c r="A102" s="37">
        <f t="shared" si="54"/>
        <v>80</v>
      </c>
      <c r="B102" s="37">
        <f t="shared" si="54"/>
        <v>5</v>
      </c>
      <c r="C102" s="38" t="s">
        <v>202</v>
      </c>
      <c r="D102" s="39" t="s">
        <v>185</v>
      </c>
      <c r="E102" s="40">
        <v>42733</v>
      </c>
      <c r="F102" s="41">
        <f t="shared" si="36"/>
        <v>1117260504953</v>
      </c>
      <c r="G102" s="42">
        <f t="shared" si="37"/>
        <v>63000000020</v>
      </c>
      <c r="H102" s="42">
        <f>VLOOKUP(C102,[1]Sheet2!$A$1:$AS$610,6,FALSE)</f>
        <v>10304939739</v>
      </c>
      <c r="I102" s="42">
        <f>VLOOKUP(C102,[1]Sheet2!$A$1:$AS$610,7,FALSE)</f>
        <v>2898200000</v>
      </c>
      <c r="J102" s="42">
        <f>VLOOKUP(C102,[1]Sheet2!$A$1:$AS$610,8,FALSE)</f>
        <v>10000000000</v>
      </c>
      <c r="K102" s="42">
        <f>VLOOKUP(C102,[1]Sheet2!$A$1:$AS$610,9,FALSE)</f>
        <v>39796860281</v>
      </c>
      <c r="L102" s="42">
        <f t="shared" si="38"/>
        <v>765597633561</v>
      </c>
      <c r="M102" s="42">
        <f>VLOOKUP(C102,[1]Sheet2!$A$1:$AS$610,11,FALSE)</f>
        <v>249676519561</v>
      </c>
      <c r="N102" s="42">
        <f>VLOOKUP(C102,[1]Sheet2!$A$1:$AS$610,12,FALSE)</f>
        <v>378723254000</v>
      </c>
      <c r="O102" s="42">
        <f>VLOOKUP(C102,[1]Sheet2!$A$1:$AS$610,13,FALSE)</f>
        <v>137197860000</v>
      </c>
      <c r="P102" s="42">
        <f t="shared" si="39"/>
        <v>288662871372</v>
      </c>
      <c r="Q102" s="42">
        <f>VLOOKUP(C102,[1]Sheet2!$A$1:$AS$610,15,FALSE)</f>
        <v>0</v>
      </c>
      <c r="R102" s="42">
        <f>VLOOKUP(C102,[1]Sheet2!$A$1:$AS$610,16,FALSE)</f>
        <v>0</v>
      </c>
      <c r="S102" s="42">
        <f>VLOOKUP(C102,[1]Sheet2!$A$1:$AS$610,17,FALSE)</f>
        <v>61345044372</v>
      </c>
      <c r="T102" s="42">
        <f>VLOOKUP(C102,[1]Sheet2!$A$1:$AS$610,18,FALSE)</f>
        <v>43075055000</v>
      </c>
      <c r="U102" s="42">
        <f>VLOOKUP(C102,[1]Sheet2!$A$1:$AS$610,19,FALSE)</f>
        <v>184242772000</v>
      </c>
      <c r="V102" s="42">
        <f t="shared" si="40"/>
        <v>1179460504933</v>
      </c>
      <c r="W102" s="42">
        <f t="shared" si="41"/>
        <v>588665565214</v>
      </c>
      <c r="X102" s="42">
        <f>VLOOKUP(C102,[1]Sheet2!$A$1:$AS$610,22,FALSE)</f>
        <v>393265565214</v>
      </c>
      <c r="Y102" s="42">
        <f>VLOOKUP(C102,[1]Sheet2!$A$1:$AS$610,23,FALSE)</f>
        <v>0</v>
      </c>
      <c r="Z102" s="42">
        <f>VLOOKUP(C102,[1]Sheet2!$A$1:$AS$610,24,FALSE)</f>
        <v>0</v>
      </c>
      <c r="AA102" s="42">
        <f>VLOOKUP(C102,[1]Sheet2!$A$1:$AS$610,25,FALSE)</f>
        <v>40000000000</v>
      </c>
      <c r="AB102" s="42">
        <f>VLOOKUP(C102,[1]Sheet2!$A$1:$AS$610,26,FALSE)</f>
        <v>3400000000</v>
      </c>
      <c r="AC102" s="42">
        <f>VLOOKUP(C102,[1]Sheet2!$A$1:$AS$610,27,FALSE)</f>
        <v>0</v>
      </c>
      <c r="AD102" s="42">
        <f>VLOOKUP(C102,[1]Sheet2!$A$1:$AS$610,28,FALSE)</f>
        <v>151000000000</v>
      </c>
      <c r="AE102" s="42">
        <f>VLOOKUP(C102,[1]Sheet2!$A$1:$AS$610,29,FALSE)</f>
        <v>1000000000</v>
      </c>
      <c r="AF102" s="42">
        <f t="shared" si="42"/>
        <v>590794939719</v>
      </c>
      <c r="AG102" s="42">
        <f>VLOOKUP(C102,[1]Sheet2!$A$1:$AS$610,31,FALSE)</f>
        <v>108794905000</v>
      </c>
      <c r="AH102" s="42">
        <f>VLOOKUP(C102,[1]Sheet2!$A$1:$AS$610,32,FALSE)</f>
        <v>280957422206</v>
      </c>
      <c r="AI102" s="42">
        <f>VLOOKUP(C102,[1]Sheet2!$A$1:$AS$610,33,FALSE)</f>
        <v>201042612513</v>
      </c>
      <c r="AJ102" s="42">
        <f t="shared" si="43"/>
        <v>100000000000</v>
      </c>
      <c r="AK102" s="42">
        <f>VLOOKUP(C102,[1]Sheet2!$A$1:$AS$610,35,FALSE)</f>
        <v>100000000000</v>
      </c>
      <c r="AL102" s="42">
        <f>VLOOKUP(C102,[1]Sheet2!$A$1:$AS$610,36,FALSE)</f>
        <v>0</v>
      </c>
      <c r="AM102" s="42">
        <f>VLOOKUP(C102,[1]Sheet2!$A$1:$AS$610,37,FALSE)</f>
        <v>0</v>
      </c>
      <c r="AN102" s="42">
        <f>VLOOKUP(C102,[1]Sheet2!$A$1:$AS$610,38,FALSE)</f>
        <v>0</v>
      </c>
      <c r="AO102" s="42">
        <f>VLOOKUP(C102,[1]Sheet2!$A$1:$AS$610,39,FALSE)</f>
        <v>0</v>
      </c>
      <c r="AP102" s="42">
        <f>VLOOKUP(C102,[1]Sheet2!$A$1:$AS$610,40,FALSE)</f>
        <v>0</v>
      </c>
      <c r="AQ102" s="42">
        <f t="shared" si="44"/>
        <v>0</v>
      </c>
      <c r="AR102" s="42">
        <f>VLOOKUP(C102,[1]Sheet2!$A$1:$AS$610,42,FALSE)</f>
        <v>0</v>
      </c>
      <c r="AS102" s="42">
        <f>VLOOKUP(C102,[1]Sheet2!$A$1:$AS$610,43,FALSE)</f>
        <v>0</v>
      </c>
      <c r="AT102" s="42">
        <f>VLOOKUP(C102,[1]Sheet2!$A$1:$AS$610,44,FALSE)</f>
        <v>0</v>
      </c>
      <c r="AU102" s="42">
        <f>VLOOKUP(C102,[1]Sheet2!$A$1:$AS$610,45,FALSE)</f>
        <v>0</v>
      </c>
      <c r="AV102" s="43">
        <f t="shared" si="45"/>
        <v>-62199999980</v>
      </c>
      <c r="AW102" s="43">
        <f t="shared" si="55"/>
        <v>100000000000</v>
      </c>
      <c r="AX102" s="44">
        <f t="shared" si="47"/>
        <v>37800000020</v>
      </c>
    </row>
    <row r="103" spans="1:50" s="45" customFormat="1" ht="15" customHeight="1" x14ac:dyDescent="0.25">
      <c r="A103" s="37">
        <f t="shared" si="54"/>
        <v>81</v>
      </c>
      <c r="B103" s="37">
        <f t="shared" si="54"/>
        <v>6</v>
      </c>
      <c r="C103" s="38" t="s">
        <v>203</v>
      </c>
      <c r="D103" s="39" t="s">
        <v>86</v>
      </c>
      <c r="E103" s="40">
        <v>42874</v>
      </c>
      <c r="F103" s="41">
        <f t="shared" si="36"/>
        <v>1374402960496.6401</v>
      </c>
      <c r="G103" s="42">
        <f t="shared" si="37"/>
        <v>75433899294</v>
      </c>
      <c r="H103" s="42">
        <v>23745000000</v>
      </c>
      <c r="I103" s="42">
        <v>12829779181.700001</v>
      </c>
      <c r="J103" s="42">
        <v>4740308970</v>
      </c>
      <c r="K103" s="42">
        <v>34118811142.299999</v>
      </c>
      <c r="L103" s="42">
        <f t="shared" si="38"/>
        <v>900486396990.64001</v>
      </c>
      <c r="M103" s="42">
        <v>209196910621</v>
      </c>
      <c r="N103" s="42">
        <v>595651223369.64001</v>
      </c>
      <c r="O103" s="42">
        <v>95638263000</v>
      </c>
      <c r="P103" s="42">
        <f t="shared" si="39"/>
        <v>398482664212</v>
      </c>
      <c r="Q103" s="42">
        <v>0</v>
      </c>
      <c r="R103" s="42">
        <v>0</v>
      </c>
      <c r="S103" s="42">
        <v>74045125433</v>
      </c>
      <c r="T103" s="42">
        <v>117713284000</v>
      </c>
      <c r="U103" s="42">
        <v>206724254779</v>
      </c>
      <c r="V103" s="42">
        <f t="shared" si="40"/>
        <v>1397138932937.55</v>
      </c>
      <c r="W103" s="42">
        <f t="shared" si="41"/>
        <v>857643266216.14014</v>
      </c>
      <c r="X103" s="42">
        <v>601137012768.34009</v>
      </c>
      <c r="Y103" s="42">
        <v>0</v>
      </c>
      <c r="Z103" s="42">
        <v>0</v>
      </c>
      <c r="AA103" s="42">
        <v>22347600000</v>
      </c>
      <c r="AB103" s="42">
        <v>6000000000</v>
      </c>
      <c r="AC103" s="42">
        <v>0</v>
      </c>
      <c r="AD103" s="42">
        <v>224399153447.79999</v>
      </c>
      <c r="AE103" s="42">
        <v>3759500000</v>
      </c>
      <c r="AF103" s="42">
        <f t="shared" si="42"/>
        <v>539495666721.40997</v>
      </c>
      <c r="AG103" s="42">
        <v>100181266058</v>
      </c>
      <c r="AH103" s="42">
        <v>229937020782.48999</v>
      </c>
      <c r="AI103" s="42">
        <v>209377379880.91998</v>
      </c>
      <c r="AJ103" s="42">
        <f t="shared" si="43"/>
        <v>22735972440.91</v>
      </c>
      <c r="AK103" s="42">
        <v>22735972440.91</v>
      </c>
      <c r="AL103" s="42">
        <v>0</v>
      </c>
      <c r="AM103" s="42">
        <v>0</v>
      </c>
      <c r="AN103" s="42">
        <v>0</v>
      </c>
      <c r="AO103" s="42">
        <v>0</v>
      </c>
      <c r="AP103" s="42">
        <v>0</v>
      </c>
      <c r="AQ103" s="42">
        <f t="shared" si="44"/>
        <v>0</v>
      </c>
      <c r="AR103" s="42">
        <v>0</v>
      </c>
      <c r="AS103" s="42">
        <v>0</v>
      </c>
      <c r="AT103" s="42">
        <v>0</v>
      </c>
      <c r="AU103" s="42">
        <v>0</v>
      </c>
      <c r="AV103" s="43">
        <f t="shared" si="45"/>
        <v>-22735972440.909912</v>
      </c>
      <c r="AW103" s="43">
        <f t="shared" si="55"/>
        <v>22735972440.91</v>
      </c>
      <c r="AX103" s="44">
        <f t="shared" si="47"/>
        <v>8.7738037109375E-5</v>
      </c>
    </row>
    <row r="104" spans="1:50" s="45" customFormat="1" ht="15" customHeight="1" x14ac:dyDescent="0.25">
      <c r="A104" s="37">
        <f t="shared" si="54"/>
        <v>82</v>
      </c>
      <c r="B104" s="37">
        <f t="shared" si="54"/>
        <v>7</v>
      </c>
      <c r="C104" s="38" t="s">
        <v>204</v>
      </c>
      <c r="D104" s="39" t="s">
        <v>160</v>
      </c>
      <c r="E104" s="40">
        <v>42751</v>
      </c>
      <c r="F104" s="41">
        <f t="shared" si="36"/>
        <v>1550784483024</v>
      </c>
      <c r="G104" s="42">
        <f t="shared" si="37"/>
        <v>146989865645</v>
      </c>
      <c r="H104" s="42">
        <v>59769000000</v>
      </c>
      <c r="I104" s="42">
        <v>13782224000</v>
      </c>
      <c r="J104" s="42">
        <v>16786319000</v>
      </c>
      <c r="K104" s="42">
        <v>56652322645</v>
      </c>
      <c r="L104" s="42">
        <f t="shared" si="38"/>
        <v>1194672116940</v>
      </c>
      <c r="M104" s="42">
        <v>408952599940</v>
      </c>
      <c r="N104" s="42">
        <v>603460400000</v>
      </c>
      <c r="O104" s="42">
        <v>182259117000</v>
      </c>
      <c r="P104" s="42">
        <f t="shared" si="39"/>
        <v>209122500439</v>
      </c>
      <c r="Q104" s="42">
        <v>0</v>
      </c>
      <c r="R104" s="42">
        <v>0</v>
      </c>
      <c r="S104" s="42">
        <v>117218974439</v>
      </c>
      <c r="T104" s="42">
        <v>7500000000</v>
      </c>
      <c r="U104" s="42">
        <v>84403526000</v>
      </c>
      <c r="V104" s="42">
        <f t="shared" si="40"/>
        <v>1574589365154</v>
      </c>
      <c r="W104" s="42">
        <f t="shared" si="41"/>
        <v>731115259445</v>
      </c>
      <c r="X104" s="42">
        <v>526485564891</v>
      </c>
      <c r="Y104" s="42">
        <v>0</v>
      </c>
      <c r="Z104" s="42">
        <v>0</v>
      </c>
      <c r="AA104" s="42">
        <v>21572200000</v>
      </c>
      <c r="AB104" s="42">
        <v>3862750000</v>
      </c>
      <c r="AC104" s="42">
        <v>0</v>
      </c>
      <c r="AD104" s="42">
        <v>178494744554</v>
      </c>
      <c r="AE104" s="42">
        <v>700000000</v>
      </c>
      <c r="AF104" s="42">
        <f t="shared" si="42"/>
        <v>843474105709</v>
      </c>
      <c r="AG104" s="42">
        <v>158068941214</v>
      </c>
      <c r="AH104" s="42">
        <v>385166619352.29999</v>
      </c>
      <c r="AI104" s="42">
        <v>300238545142.70001</v>
      </c>
      <c r="AJ104" s="42">
        <f t="shared" si="43"/>
        <v>240367591918</v>
      </c>
      <c r="AK104" s="42">
        <v>240367591918</v>
      </c>
      <c r="AL104" s="42">
        <v>0</v>
      </c>
      <c r="AM104" s="42">
        <v>0</v>
      </c>
      <c r="AN104" s="42">
        <v>0</v>
      </c>
      <c r="AO104" s="42">
        <v>0</v>
      </c>
      <c r="AP104" s="42">
        <v>0</v>
      </c>
      <c r="AQ104" s="42">
        <f t="shared" si="44"/>
        <v>17000000000</v>
      </c>
      <c r="AR104" s="42">
        <v>0</v>
      </c>
      <c r="AS104" s="42">
        <v>17000000000</v>
      </c>
      <c r="AT104" s="42">
        <v>0</v>
      </c>
      <c r="AU104" s="42">
        <v>0</v>
      </c>
      <c r="AV104" s="43">
        <f t="shared" si="45"/>
        <v>-23804882130</v>
      </c>
      <c r="AW104" s="43">
        <f t="shared" si="55"/>
        <v>223367591918</v>
      </c>
      <c r="AX104" s="44">
        <f t="shared" si="47"/>
        <v>199562709788</v>
      </c>
    </row>
    <row r="105" spans="1:50" s="45" customFormat="1" ht="15" customHeight="1" x14ac:dyDescent="0.25">
      <c r="A105" s="37">
        <f t="shared" si="54"/>
        <v>83</v>
      </c>
      <c r="B105" s="37">
        <f t="shared" si="54"/>
        <v>8</v>
      </c>
      <c r="C105" s="47" t="s">
        <v>205</v>
      </c>
      <c r="D105" s="39" t="s">
        <v>107</v>
      </c>
      <c r="E105" s="40">
        <v>42779</v>
      </c>
      <c r="F105" s="48">
        <f t="shared" si="36"/>
        <v>1799526292400</v>
      </c>
      <c r="G105" s="49">
        <f t="shared" si="37"/>
        <v>111176179123</v>
      </c>
      <c r="H105" s="49">
        <v>29172000000</v>
      </c>
      <c r="I105" s="49">
        <v>4650000000</v>
      </c>
      <c r="J105" s="49">
        <v>10050000000</v>
      </c>
      <c r="K105" s="49">
        <v>67304179123</v>
      </c>
      <c r="L105" s="49">
        <f t="shared" si="38"/>
        <v>1389356864277</v>
      </c>
      <c r="M105" s="49">
        <v>927239275277</v>
      </c>
      <c r="N105" s="49">
        <v>367378643000</v>
      </c>
      <c r="O105" s="49">
        <v>94738946000</v>
      </c>
      <c r="P105" s="49">
        <f t="shared" si="39"/>
        <v>298993249000</v>
      </c>
      <c r="Q105" s="49">
        <v>0</v>
      </c>
      <c r="R105" s="49">
        <v>0</v>
      </c>
      <c r="S105" s="49">
        <v>76750000000</v>
      </c>
      <c r="T105" s="49">
        <v>91660438000</v>
      </c>
      <c r="U105" s="49">
        <v>130582811000</v>
      </c>
      <c r="V105" s="49">
        <f t="shared" si="40"/>
        <v>1549181857680</v>
      </c>
      <c r="W105" s="49">
        <f t="shared" si="41"/>
        <v>752975230255</v>
      </c>
      <c r="X105" s="49">
        <v>477232319687</v>
      </c>
      <c r="Y105" s="49">
        <v>0</v>
      </c>
      <c r="Z105" s="49">
        <v>4065408000</v>
      </c>
      <c r="AA105" s="49">
        <v>17633470000</v>
      </c>
      <c r="AB105" s="49">
        <v>9500000000</v>
      </c>
      <c r="AC105" s="49">
        <v>0</v>
      </c>
      <c r="AD105" s="49">
        <v>243544032568</v>
      </c>
      <c r="AE105" s="49">
        <v>1000000000</v>
      </c>
      <c r="AF105" s="49">
        <f t="shared" si="42"/>
        <v>796206627425</v>
      </c>
      <c r="AG105" s="49">
        <v>166177673500</v>
      </c>
      <c r="AH105" s="49">
        <v>392248143221</v>
      </c>
      <c r="AI105" s="49">
        <v>237780810704</v>
      </c>
      <c r="AJ105" s="49">
        <f t="shared" si="43"/>
        <v>25000615200</v>
      </c>
      <c r="AK105" s="49">
        <v>25000615200</v>
      </c>
      <c r="AL105" s="49">
        <v>0</v>
      </c>
      <c r="AM105" s="49">
        <v>0</v>
      </c>
      <c r="AN105" s="49">
        <v>0</v>
      </c>
      <c r="AO105" s="49">
        <v>0</v>
      </c>
      <c r="AP105" s="49">
        <v>0</v>
      </c>
      <c r="AQ105" s="49">
        <f t="shared" si="44"/>
        <v>2000000000</v>
      </c>
      <c r="AR105" s="49">
        <v>0</v>
      </c>
      <c r="AS105" s="49">
        <v>2000000000</v>
      </c>
      <c r="AT105" s="49">
        <v>0</v>
      </c>
      <c r="AU105" s="49">
        <v>0</v>
      </c>
      <c r="AV105" s="50">
        <f t="shared" si="45"/>
        <v>250344434720</v>
      </c>
      <c r="AW105" s="50">
        <f t="shared" si="55"/>
        <v>23000615200</v>
      </c>
      <c r="AX105" s="44">
        <f t="shared" si="47"/>
        <v>273345049920</v>
      </c>
    </row>
    <row r="106" spans="1:50" s="45" customFormat="1" x14ac:dyDescent="0.25">
      <c r="A106" s="37">
        <f t="shared" si="54"/>
        <v>84</v>
      </c>
      <c r="B106" s="37">
        <f t="shared" si="54"/>
        <v>9</v>
      </c>
      <c r="C106" s="47" t="s">
        <v>206</v>
      </c>
      <c r="D106" s="39" t="s">
        <v>86</v>
      </c>
      <c r="E106" s="40">
        <v>42803</v>
      </c>
      <c r="F106" s="41">
        <f t="shared" si="36"/>
        <v>1422440574596</v>
      </c>
      <c r="G106" s="42">
        <f t="shared" si="37"/>
        <v>108151658839</v>
      </c>
      <c r="H106" s="42">
        <v>29226399639</v>
      </c>
      <c r="I106" s="42">
        <v>7996123100</v>
      </c>
      <c r="J106" s="42">
        <v>2327781000</v>
      </c>
      <c r="K106" s="42">
        <v>68601355100</v>
      </c>
      <c r="L106" s="42">
        <f t="shared" si="38"/>
        <v>1024892316722</v>
      </c>
      <c r="M106" s="42">
        <v>273244026815</v>
      </c>
      <c r="N106" s="42">
        <v>646579487000</v>
      </c>
      <c r="O106" s="42">
        <v>105068802907</v>
      </c>
      <c r="P106" s="42">
        <f t="shared" si="39"/>
        <v>289396599035</v>
      </c>
      <c r="Q106" s="42">
        <v>0</v>
      </c>
      <c r="R106" s="42">
        <v>0</v>
      </c>
      <c r="S106" s="42">
        <v>82845169035</v>
      </c>
      <c r="T106" s="42">
        <v>94535127000</v>
      </c>
      <c r="U106" s="42">
        <v>112016303000</v>
      </c>
      <c r="V106" s="42">
        <f t="shared" si="40"/>
        <v>1467440574596</v>
      </c>
      <c r="W106" s="42">
        <f t="shared" si="41"/>
        <v>793578512754</v>
      </c>
      <c r="X106" s="42">
        <v>557974501637</v>
      </c>
      <c r="Y106" s="42">
        <v>0</v>
      </c>
      <c r="Z106" s="42">
        <v>0</v>
      </c>
      <c r="AA106" s="42">
        <v>13816000000</v>
      </c>
      <c r="AB106" s="42">
        <v>2010000000</v>
      </c>
      <c r="AC106" s="42">
        <v>6300000000</v>
      </c>
      <c r="AD106" s="42">
        <v>210978011117</v>
      </c>
      <c r="AE106" s="42">
        <v>2500000000</v>
      </c>
      <c r="AF106" s="42">
        <f t="shared" si="42"/>
        <v>673862061842</v>
      </c>
      <c r="AG106" s="42">
        <v>95431999500</v>
      </c>
      <c r="AH106" s="42">
        <v>320223401090</v>
      </c>
      <c r="AI106" s="42">
        <v>258206661252</v>
      </c>
      <c r="AJ106" s="42">
        <f t="shared" si="43"/>
        <v>45000000000</v>
      </c>
      <c r="AK106" s="42">
        <v>45000000000</v>
      </c>
      <c r="AL106" s="42">
        <v>0</v>
      </c>
      <c r="AM106" s="42">
        <v>0</v>
      </c>
      <c r="AN106" s="42">
        <v>0</v>
      </c>
      <c r="AO106" s="42">
        <v>0</v>
      </c>
      <c r="AP106" s="42">
        <v>0</v>
      </c>
      <c r="AQ106" s="42">
        <f t="shared" si="44"/>
        <v>0</v>
      </c>
      <c r="AR106" s="42">
        <v>0</v>
      </c>
      <c r="AS106" s="42">
        <v>0</v>
      </c>
      <c r="AT106" s="42">
        <v>0</v>
      </c>
      <c r="AU106" s="42">
        <v>0</v>
      </c>
      <c r="AV106" s="43">
        <f t="shared" si="45"/>
        <v>-45000000000</v>
      </c>
      <c r="AW106" s="43">
        <f t="shared" si="55"/>
        <v>45000000000</v>
      </c>
      <c r="AX106" s="44">
        <f t="shared" si="47"/>
        <v>0</v>
      </c>
    </row>
    <row r="107" spans="1:50" s="45" customFormat="1" ht="15" customHeight="1" x14ac:dyDescent="0.25">
      <c r="A107" s="37">
        <f t="shared" si="54"/>
        <v>85</v>
      </c>
      <c r="B107" s="37">
        <f t="shared" si="54"/>
        <v>10</v>
      </c>
      <c r="C107" s="38" t="s">
        <v>207</v>
      </c>
      <c r="D107" s="39" t="s">
        <v>176</v>
      </c>
      <c r="E107" s="57">
        <v>42734</v>
      </c>
      <c r="F107" s="41">
        <f t="shared" si="36"/>
        <v>1671605415636</v>
      </c>
      <c r="G107" s="42">
        <f t="shared" si="37"/>
        <v>199247636989</v>
      </c>
      <c r="H107" s="42">
        <v>107245000000</v>
      </c>
      <c r="I107" s="42">
        <v>16952600000</v>
      </c>
      <c r="J107" s="42">
        <v>34300000000</v>
      </c>
      <c r="K107" s="42">
        <v>40750036989</v>
      </c>
      <c r="L107" s="42">
        <f t="shared" si="38"/>
        <v>1271514225980</v>
      </c>
      <c r="M107" s="42">
        <v>823590293980</v>
      </c>
      <c r="N107" s="42">
        <v>267059690000</v>
      </c>
      <c r="O107" s="42">
        <v>180864242000</v>
      </c>
      <c r="P107" s="42">
        <f t="shared" si="39"/>
        <v>200843552667</v>
      </c>
      <c r="Q107" s="42">
        <v>0</v>
      </c>
      <c r="R107" s="42">
        <v>0</v>
      </c>
      <c r="S107" s="42">
        <v>95408630667</v>
      </c>
      <c r="T107" s="42">
        <f>105434922000-97934922000</f>
        <v>7500000000</v>
      </c>
      <c r="U107" s="42">
        <v>97934922000</v>
      </c>
      <c r="V107" s="42">
        <f t="shared" si="40"/>
        <v>1552605415636</v>
      </c>
      <c r="W107" s="42">
        <f t="shared" si="41"/>
        <v>872408576112</v>
      </c>
      <c r="X107" s="42">
        <v>600645972545</v>
      </c>
      <c r="Y107" s="42">
        <v>0</v>
      </c>
      <c r="Z107" s="42">
        <v>5627623148</v>
      </c>
      <c r="AA107" s="42">
        <v>17074400000</v>
      </c>
      <c r="AB107" s="42">
        <v>31562420000</v>
      </c>
      <c r="AC107" s="42">
        <v>1200000000</v>
      </c>
      <c r="AD107" s="42">
        <v>215298160419</v>
      </c>
      <c r="AE107" s="42">
        <v>1000000000</v>
      </c>
      <c r="AF107" s="42">
        <f t="shared" si="42"/>
        <v>680196839524</v>
      </c>
      <c r="AG107" s="42">
        <v>14817487750</v>
      </c>
      <c r="AH107" s="42">
        <v>569360943147</v>
      </c>
      <c r="AI107" s="42">
        <v>96018408627</v>
      </c>
      <c r="AJ107" s="42">
        <f t="shared" si="43"/>
        <v>16000000000</v>
      </c>
      <c r="AK107" s="42">
        <v>16000000000</v>
      </c>
      <c r="AL107" s="42">
        <v>0</v>
      </c>
      <c r="AM107" s="42">
        <v>0</v>
      </c>
      <c r="AN107" s="42">
        <v>0</v>
      </c>
      <c r="AO107" s="42">
        <v>0</v>
      </c>
      <c r="AP107" s="42">
        <v>0</v>
      </c>
      <c r="AQ107" s="42">
        <f t="shared" si="44"/>
        <v>0</v>
      </c>
      <c r="AR107" s="42">
        <v>0</v>
      </c>
      <c r="AS107" s="42">
        <v>0</v>
      </c>
      <c r="AT107" s="42">
        <v>0</v>
      </c>
      <c r="AU107" s="42">
        <v>0</v>
      </c>
      <c r="AV107" s="43">
        <f t="shared" si="45"/>
        <v>119000000000</v>
      </c>
      <c r="AW107" s="43">
        <f t="shared" si="55"/>
        <v>16000000000</v>
      </c>
      <c r="AX107" s="44">
        <f t="shared" si="47"/>
        <v>135000000000</v>
      </c>
    </row>
    <row r="108" spans="1:50" s="45" customFormat="1" ht="15" customHeight="1" x14ac:dyDescent="0.25">
      <c r="A108" s="37">
        <f t="shared" si="54"/>
        <v>86</v>
      </c>
      <c r="B108" s="37">
        <f t="shared" si="54"/>
        <v>11</v>
      </c>
      <c r="C108" s="38" t="s">
        <v>208</v>
      </c>
      <c r="D108" s="39" t="s">
        <v>86</v>
      </c>
      <c r="E108" s="40">
        <v>42779</v>
      </c>
      <c r="F108" s="41">
        <f t="shared" si="36"/>
        <v>1146311672688.55</v>
      </c>
      <c r="G108" s="42">
        <f t="shared" si="37"/>
        <v>206684218046</v>
      </c>
      <c r="H108" s="42">
        <f>VLOOKUP(C108,[1]Sheet2!$A$1:$AS$610,6,FALSE)</f>
        <v>77650000000</v>
      </c>
      <c r="I108" s="42">
        <f>VLOOKUP(C108,[1]Sheet2!$A$1:$AS$610,7,FALSE)</f>
        <v>39337628000</v>
      </c>
      <c r="J108" s="42">
        <f>VLOOKUP(C108,[1]Sheet2!$A$1:$AS$610,8,FALSE)</f>
        <v>6908686971</v>
      </c>
      <c r="K108" s="42">
        <f>VLOOKUP(C108,[1]Sheet2!$A$1:$AS$610,9,FALSE)</f>
        <v>82787903075</v>
      </c>
      <c r="L108" s="42">
        <f t="shared" si="38"/>
        <v>848615057461.38</v>
      </c>
      <c r="M108" s="42">
        <f>VLOOKUP(C108,[1]Sheet2!$A$1:$AS$610,11,FALSE)</f>
        <v>279933513461.38</v>
      </c>
      <c r="N108" s="42">
        <f>VLOOKUP(C108,[1]Sheet2!$A$1:$AS$610,12,FALSE)</f>
        <v>412264864000</v>
      </c>
      <c r="O108" s="42">
        <f>VLOOKUP(C108,[1]Sheet2!$A$1:$AS$610,13,FALSE)</f>
        <v>156416680000</v>
      </c>
      <c r="P108" s="42">
        <f t="shared" si="39"/>
        <v>91012397181.169998</v>
      </c>
      <c r="Q108" s="42">
        <f>VLOOKUP(C108,[1]Sheet2!$A$1:$AS$610,15,FALSE)</f>
        <v>0</v>
      </c>
      <c r="R108" s="42">
        <f>VLOOKUP(C108,[1]Sheet2!$A$1:$AS$610,16,FALSE)</f>
        <v>0</v>
      </c>
      <c r="S108" s="42">
        <f>VLOOKUP(C108,[1]Sheet2!$A$1:$AS$610,17,FALSE)</f>
        <v>91012397181.169998</v>
      </c>
      <c r="T108" s="42">
        <f>VLOOKUP(C108,[1]Sheet2!$A$1:$AS$610,18,FALSE)</f>
        <v>0</v>
      </c>
      <c r="U108" s="42">
        <f>VLOOKUP(C108,[1]Sheet2!$A$1:$AS$610,19,FALSE)</f>
        <v>0</v>
      </c>
      <c r="V108" s="42">
        <f t="shared" si="40"/>
        <v>1129255786064.1899</v>
      </c>
      <c r="W108" s="42">
        <f t="shared" si="41"/>
        <v>500928976319.25</v>
      </c>
      <c r="X108" s="42">
        <f>VLOOKUP(C108,[1]Sheet2!$A$1:$AS$610,22,FALSE)</f>
        <v>486266599039.25</v>
      </c>
      <c r="Y108" s="42">
        <f>VLOOKUP(C108,[1]Sheet2!$A$1:$AS$610,23,FALSE)</f>
        <v>0</v>
      </c>
      <c r="Z108" s="42">
        <f>VLOOKUP(C108,[1]Sheet2!$A$1:$AS$610,24,FALSE)</f>
        <v>3094608000</v>
      </c>
      <c r="AA108" s="42">
        <f>VLOOKUP(C108,[1]Sheet2!$A$1:$AS$610,25,FALSE)</f>
        <v>8315000000</v>
      </c>
      <c r="AB108" s="42">
        <f>VLOOKUP(C108,[1]Sheet2!$A$1:$AS$610,26,FALSE)</f>
        <v>100000000</v>
      </c>
      <c r="AC108" s="42">
        <f>VLOOKUP(C108,[1]Sheet2!$A$1:$AS$610,27,FALSE)</f>
        <v>0</v>
      </c>
      <c r="AD108" s="42">
        <f>VLOOKUP(C108,[1]Sheet2!$A$1:$AS$610,28,FALSE)</f>
        <v>2652769280</v>
      </c>
      <c r="AE108" s="42">
        <f>VLOOKUP(C108,[1]Sheet2!$A$1:$AS$610,29,FALSE)</f>
        <v>500000000</v>
      </c>
      <c r="AF108" s="42">
        <f t="shared" si="42"/>
        <v>628326809744.93994</v>
      </c>
      <c r="AG108" s="42">
        <f>VLOOKUP(C108,[1]Sheet2!$A$1:$AS$610,31,FALSE)</f>
        <v>145490475385</v>
      </c>
      <c r="AH108" s="42">
        <f>VLOOKUP(C108,[1]Sheet2!$A$1:$AS$610,32,FALSE)</f>
        <v>298463868044.92999</v>
      </c>
      <c r="AI108" s="42">
        <f>VLOOKUP(C108,[1]Sheet2!$A$1:$AS$610,33,FALSE)</f>
        <v>184372466315.01001</v>
      </c>
      <c r="AJ108" s="42">
        <f t="shared" si="43"/>
        <v>39406866308.389999</v>
      </c>
      <c r="AK108" s="42">
        <f>VLOOKUP(C108,[1]Sheet2!$A$1:$AS$610,35,FALSE)</f>
        <v>39406866308.389999</v>
      </c>
      <c r="AL108" s="42">
        <f>VLOOKUP(C108,[1]Sheet2!$A$1:$AS$610,36,FALSE)</f>
        <v>0</v>
      </c>
      <c r="AM108" s="42">
        <f>VLOOKUP(C108,[1]Sheet2!$A$1:$AS$610,37,FALSE)</f>
        <v>0</v>
      </c>
      <c r="AN108" s="42">
        <f>VLOOKUP(C108,[1]Sheet2!$A$1:$AS$610,38,FALSE)</f>
        <v>0</v>
      </c>
      <c r="AO108" s="42">
        <f>VLOOKUP(C108,[1]Sheet2!$A$1:$AS$610,39,FALSE)</f>
        <v>0</v>
      </c>
      <c r="AP108" s="42">
        <f>VLOOKUP(C108,[1]Sheet2!$A$1:$AS$610,40,FALSE)</f>
        <v>0</v>
      </c>
      <c r="AQ108" s="42">
        <f t="shared" si="44"/>
        <v>0</v>
      </c>
      <c r="AR108" s="42">
        <f>VLOOKUP(C108,[1]Sheet2!$A$1:$AS$610,42,FALSE)</f>
        <v>0</v>
      </c>
      <c r="AS108" s="42">
        <f>VLOOKUP(C108,[1]Sheet2!$A$1:$AS$610,43,FALSE)</f>
        <v>0</v>
      </c>
      <c r="AT108" s="42">
        <f>VLOOKUP(C108,[1]Sheet2!$A$1:$AS$610,44,FALSE)</f>
        <v>0</v>
      </c>
      <c r="AU108" s="42">
        <f>VLOOKUP(C108,[1]Sheet2!$A$1:$AS$610,45,FALSE)</f>
        <v>0</v>
      </c>
      <c r="AV108" s="43">
        <f t="shared" si="45"/>
        <v>17055886624.360107</v>
      </c>
      <c r="AW108" s="43">
        <f t="shared" si="55"/>
        <v>39406866308.389999</v>
      </c>
      <c r="AX108" s="44">
        <f t="shared" si="47"/>
        <v>56462752932.750107</v>
      </c>
    </row>
    <row r="109" spans="1:50" s="45" customFormat="1" ht="15" customHeight="1" x14ac:dyDescent="0.25">
      <c r="A109" s="37">
        <f t="shared" si="54"/>
        <v>87</v>
      </c>
      <c r="B109" s="37">
        <f t="shared" si="54"/>
        <v>12</v>
      </c>
      <c r="C109" s="38" t="s">
        <v>209</v>
      </c>
      <c r="D109" s="39" t="s">
        <v>210</v>
      </c>
      <c r="E109" s="40">
        <v>42733</v>
      </c>
      <c r="F109" s="41">
        <f t="shared" si="36"/>
        <v>2481215884265</v>
      </c>
      <c r="G109" s="42">
        <f t="shared" si="37"/>
        <v>1019494462872</v>
      </c>
      <c r="H109" s="42">
        <v>802616131807</v>
      </c>
      <c r="I109" s="42">
        <v>175007333790</v>
      </c>
      <c r="J109" s="42">
        <v>5810291253</v>
      </c>
      <c r="K109" s="42">
        <v>36060706022</v>
      </c>
      <c r="L109" s="42">
        <f t="shared" si="38"/>
        <v>1154894723000</v>
      </c>
      <c r="M109" s="42">
        <v>274124141000</v>
      </c>
      <c r="N109" s="42">
        <v>791327481000</v>
      </c>
      <c r="O109" s="42">
        <v>89443101000</v>
      </c>
      <c r="P109" s="42">
        <f t="shared" si="39"/>
        <v>306826698393</v>
      </c>
      <c r="Q109" s="42">
        <v>0</v>
      </c>
      <c r="R109" s="42">
        <v>0</v>
      </c>
      <c r="S109" s="42">
        <v>140814867393</v>
      </c>
      <c r="T109" s="42">
        <v>166011831000</v>
      </c>
      <c r="U109" s="42">
        <v>0</v>
      </c>
      <c r="V109" s="42">
        <f t="shared" si="40"/>
        <v>2456508150167</v>
      </c>
      <c r="W109" s="42">
        <f t="shared" si="41"/>
        <v>1127304708422</v>
      </c>
      <c r="X109" s="42">
        <v>1064898708422</v>
      </c>
      <c r="Y109" s="42">
        <v>0</v>
      </c>
      <c r="Z109" s="42">
        <v>15000000000</v>
      </c>
      <c r="AA109" s="42">
        <v>29406000000</v>
      </c>
      <c r="AB109" s="42">
        <v>0</v>
      </c>
      <c r="AC109" s="42">
        <v>0</v>
      </c>
      <c r="AD109" s="42">
        <v>1000000000</v>
      </c>
      <c r="AE109" s="42">
        <v>17000000000</v>
      </c>
      <c r="AF109" s="42">
        <f t="shared" si="42"/>
        <v>1329203441745</v>
      </c>
      <c r="AG109" s="42">
        <v>224414429414</v>
      </c>
      <c r="AH109" s="42">
        <v>504835754004</v>
      </c>
      <c r="AI109" s="42">
        <v>599953258327</v>
      </c>
      <c r="AJ109" s="42">
        <f t="shared" si="43"/>
        <v>1500000000</v>
      </c>
      <c r="AK109" s="42">
        <v>1500000000</v>
      </c>
      <c r="AL109" s="42">
        <v>0</v>
      </c>
      <c r="AM109" s="42">
        <v>0</v>
      </c>
      <c r="AN109" s="42">
        <v>0</v>
      </c>
      <c r="AO109" s="42">
        <v>0</v>
      </c>
      <c r="AP109" s="42">
        <v>0</v>
      </c>
      <c r="AQ109" s="42">
        <f t="shared" si="44"/>
        <v>26207734098</v>
      </c>
      <c r="AR109" s="42">
        <v>0</v>
      </c>
      <c r="AS109" s="42">
        <v>26207734098</v>
      </c>
      <c r="AT109" s="42">
        <v>0</v>
      </c>
      <c r="AU109" s="42">
        <v>0</v>
      </c>
      <c r="AV109" s="43">
        <f t="shared" si="45"/>
        <v>24707734098</v>
      </c>
      <c r="AW109" s="43">
        <f t="shared" si="55"/>
        <v>-24707734098</v>
      </c>
      <c r="AX109" s="44">
        <f t="shared" si="47"/>
        <v>0</v>
      </c>
    </row>
    <row r="110" spans="1:50" s="45" customFormat="1" ht="15" customHeight="1" x14ac:dyDescent="0.25">
      <c r="A110" s="51" t="s">
        <v>121</v>
      </c>
      <c r="B110" s="51" t="s">
        <v>121</v>
      </c>
      <c r="C110" s="52" t="s">
        <v>122</v>
      </c>
      <c r="D110" s="53"/>
      <c r="E110" s="53"/>
      <c r="F110" s="54">
        <f>SUM(F98:F107)</f>
        <v>17828432802285.18</v>
      </c>
      <c r="G110" s="54">
        <f t="shared" ref="G110:AX110" si="57">SUM(G98:G107)</f>
        <v>1461190209087.8599</v>
      </c>
      <c r="H110" s="54">
        <f t="shared" si="57"/>
        <v>456763338147</v>
      </c>
      <c r="I110" s="54">
        <f t="shared" si="57"/>
        <v>156815442740.70001</v>
      </c>
      <c r="J110" s="54">
        <f t="shared" si="57"/>
        <v>162389334192</v>
      </c>
      <c r="K110" s="54">
        <f t="shared" si="57"/>
        <v>685222094008.15991</v>
      </c>
      <c r="L110" s="54">
        <f t="shared" si="57"/>
        <v>13440700798904.641</v>
      </c>
      <c r="M110" s="54">
        <f t="shared" si="57"/>
        <v>6430760147628</v>
      </c>
      <c r="N110" s="54">
        <f t="shared" si="57"/>
        <v>5478752409369.6406</v>
      </c>
      <c r="O110" s="54">
        <f t="shared" si="57"/>
        <v>1531188241907</v>
      </c>
      <c r="P110" s="54">
        <f t="shared" si="57"/>
        <v>2926541794292.6797</v>
      </c>
      <c r="Q110" s="54">
        <f t="shared" si="57"/>
        <v>0</v>
      </c>
      <c r="R110" s="54">
        <f t="shared" si="57"/>
        <v>0</v>
      </c>
      <c r="S110" s="54">
        <f t="shared" si="57"/>
        <v>846958044913.67993</v>
      </c>
      <c r="T110" s="54">
        <f t="shared" si="57"/>
        <v>593354705000</v>
      </c>
      <c r="U110" s="54">
        <f t="shared" si="57"/>
        <v>1486229044379</v>
      </c>
      <c r="V110" s="54">
        <f t="shared" si="57"/>
        <v>18151772316344.602</v>
      </c>
      <c r="W110" s="54">
        <f t="shared" si="57"/>
        <v>9299788121823.1992</v>
      </c>
      <c r="X110" s="54">
        <f t="shared" si="57"/>
        <v>6453656290378.5605</v>
      </c>
      <c r="Y110" s="54">
        <f t="shared" si="57"/>
        <v>0</v>
      </c>
      <c r="Z110" s="54">
        <f t="shared" si="57"/>
        <v>24578211392</v>
      </c>
      <c r="AA110" s="54">
        <f t="shared" si="57"/>
        <v>241928270000</v>
      </c>
      <c r="AB110" s="54">
        <f t="shared" si="57"/>
        <v>65995707500</v>
      </c>
      <c r="AC110" s="54">
        <f t="shared" si="57"/>
        <v>37000751523</v>
      </c>
      <c r="AD110" s="54">
        <f t="shared" si="57"/>
        <v>2435593517273.7998</v>
      </c>
      <c r="AE110" s="54">
        <f t="shared" si="57"/>
        <v>41035373755.839996</v>
      </c>
      <c r="AF110" s="54">
        <f t="shared" si="57"/>
        <v>8851984194521.4004</v>
      </c>
      <c r="AG110" s="54">
        <f t="shared" si="57"/>
        <v>835558262672</v>
      </c>
      <c r="AH110" s="54">
        <f t="shared" si="57"/>
        <v>4655014417571.6895</v>
      </c>
      <c r="AI110" s="54">
        <f t="shared" si="57"/>
        <v>3361411514277.71</v>
      </c>
      <c r="AJ110" s="54">
        <f t="shared" si="57"/>
        <v>1003747273787.42</v>
      </c>
      <c r="AK110" s="54">
        <f t="shared" si="57"/>
        <v>1003747273787.42</v>
      </c>
      <c r="AL110" s="54">
        <f t="shared" si="57"/>
        <v>0</v>
      </c>
      <c r="AM110" s="54">
        <f t="shared" si="57"/>
        <v>0</v>
      </c>
      <c r="AN110" s="54">
        <f t="shared" si="57"/>
        <v>0</v>
      </c>
      <c r="AO110" s="54">
        <f t="shared" si="57"/>
        <v>0</v>
      </c>
      <c r="AP110" s="54">
        <f t="shared" si="57"/>
        <v>0</v>
      </c>
      <c r="AQ110" s="54">
        <f t="shared" si="57"/>
        <v>34700000000</v>
      </c>
      <c r="AR110" s="54">
        <f t="shared" si="57"/>
        <v>0</v>
      </c>
      <c r="AS110" s="54">
        <f t="shared" si="57"/>
        <v>34700000000</v>
      </c>
      <c r="AT110" s="54">
        <f t="shared" si="57"/>
        <v>0</v>
      </c>
      <c r="AU110" s="54">
        <f t="shared" si="57"/>
        <v>0</v>
      </c>
      <c r="AV110" s="54">
        <f t="shared" si="57"/>
        <v>-323339514059.41992</v>
      </c>
      <c r="AW110" s="54">
        <f t="shared" si="57"/>
        <v>969047273787.42004</v>
      </c>
      <c r="AX110" s="55">
        <f t="shared" si="57"/>
        <v>645707759728</v>
      </c>
    </row>
    <row r="111" spans="1:50" s="45" customFormat="1" ht="15" customHeight="1" x14ac:dyDescent="0.25">
      <c r="A111" s="51" t="s">
        <v>123</v>
      </c>
      <c r="B111" s="51" t="s">
        <v>123</v>
      </c>
      <c r="C111" s="52" t="s">
        <v>124</v>
      </c>
      <c r="D111" s="53"/>
      <c r="E111" s="53"/>
      <c r="F111" s="54">
        <f>SUM(F108:F109)</f>
        <v>3627527556953.5498</v>
      </c>
      <c r="G111" s="54">
        <f t="shared" ref="G111:AX111" si="58">SUM(G108:G109)</f>
        <v>1226178680918</v>
      </c>
      <c r="H111" s="54">
        <f t="shared" si="58"/>
        <v>880266131807</v>
      </c>
      <c r="I111" s="54">
        <f t="shared" si="58"/>
        <v>214344961790</v>
      </c>
      <c r="J111" s="54">
        <f t="shared" si="58"/>
        <v>12718978224</v>
      </c>
      <c r="K111" s="54">
        <f t="shared" si="58"/>
        <v>118848609097</v>
      </c>
      <c r="L111" s="54">
        <f t="shared" si="58"/>
        <v>2003509780461.3799</v>
      </c>
      <c r="M111" s="54">
        <f t="shared" si="58"/>
        <v>554057654461.38</v>
      </c>
      <c r="N111" s="54">
        <f t="shared" si="58"/>
        <v>1203592345000</v>
      </c>
      <c r="O111" s="54">
        <f t="shared" si="58"/>
        <v>245859781000</v>
      </c>
      <c r="P111" s="54">
        <f t="shared" si="58"/>
        <v>397839095574.16998</v>
      </c>
      <c r="Q111" s="54">
        <f t="shared" si="58"/>
        <v>0</v>
      </c>
      <c r="R111" s="54">
        <f t="shared" si="58"/>
        <v>0</v>
      </c>
      <c r="S111" s="54">
        <f t="shared" si="58"/>
        <v>231827264574.16998</v>
      </c>
      <c r="T111" s="54">
        <f t="shared" si="58"/>
        <v>166011831000</v>
      </c>
      <c r="U111" s="54">
        <f t="shared" si="58"/>
        <v>0</v>
      </c>
      <c r="V111" s="54">
        <f t="shared" si="58"/>
        <v>3585763936231.1899</v>
      </c>
      <c r="W111" s="54">
        <f t="shared" si="58"/>
        <v>1628233684741.25</v>
      </c>
      <c r="X111" s="54">
        <f t="shared" si="58"/>
        <v>1551165307461.25</v>
      </c>
      <c r="Y111" s="54">
        <f t="shared" si="58"/>
        <v>0</v>
      </c>
      <c r="Z111" s="54">
        <f t="shared" si="58"/>
        <v>18094608000</v>
      </c>
      <c r="AA111" s="54">
        <f t="shared" si="58"/>
        <v>37721000000</v>
      </c>
      <c r="AB111" s="54">
        <f t="shared" si="58"/>
        <v>100000000</v>
      </c>
      <c r="AC111" s="54">
        <f t="shared" si="58"/>
        <v>0</v>
      </c>
      <c r="AD111" s="54">
        <f t="shared" si="58"/>
        <v>3652769280</v>
      </c>
      <c r="AE111" s="54">
        <f t="shared" si="58"/>
        <v>17500000000</v>
      </c>
      <c r="AF111" s="54">
        <f t="shared" si="58"/>
        <v>1957530251489.9399</v>
      </c>
      <c r="AG111" s="54">
        <f t="shared" si="58"/>
        <v>369904904799</v>
      </c>
      <c r="AH111" s="54">
        <f t="shared" si="58"/>
        <v>803299622048.92993</v>
      </c>
      <c r="AI111" s="54">
        <f t="shared" si="58"/>
        <v>784325724642.01001</v>
      </c>
      <c r="AJ111" s="54">
        <f t="shared" si="58"/>
        <v>40906866308.389999</v>
      </c>
      <c r="AK111" s="54">
        <f t="shared" si="58"/>
        <v>40906866308.389999</v>
      </c>
      <c r="AL111" s="54">
        <f t="shared" si="58"/>
        <v>0</v>
      </c>
      <c r="AM111" s="54">
        <f t="shared" si="58"/>
        <v>0</v>
      </c>
      <c r="AN111" s="54">
        <f t="shared" si="58"/>
        <v>0</v>
      </c>
      <c r="AO111" s="54">
        <f t="shared" si="58"/>
        <v>0</v>
      </c>
      <c r="AP111" s="54">
        <f t="shared" si="58"/>
        <v>0</v>
      </c>
      <c r="AQ111" s="54">
        <f t="shared" si="58"/>
        <v>26207734098</v>
      </c>
      <c r="AR111" s="54">
        <f t="shared" si="58"/>
        <v>0</v>
      </c>
      <c r="AS111" s="54">
        <f t="shared" si="58"/>
        <v>26207734098</v>
      </c>
      <c r="AT111" s="54">
        <f t="shared" si="58"/>
        <v>0</v>
      </c>
      <c r="AU111" s="54">
        <f t="shared" si="58"/>
        <v>0</v>
      </c>
      <c r="AV111" s="54">
        <f t="shared" si="58"/>
        <v>41763620722.360107</v>
      </c>
      <c r="AW111" s="54">
        <f t="shared" si="58"/>
        <v>14699132210.389999</v>
      </c>
      <c r="AX111" s="55">
        <f t="shared" si="58"/>
        <v>56462752932.750107</v>
      </c>
    </row>
    <row r="112" spans="1:50" s="45" customFormat="1" ht="15" customHeight="1" x14ac:dyDescent="0.25">
      <c r="A112" s="51" t="s">
        <v>125</v>
      </c>
      <c r="B112" s="51" t="s">
        <v>125</v>
      </c>
      <c r="C112" s="52" t="s">
        <v>211</v>
      </c>
      <c r="D112" s="53"/>
      <c r="E112" s="53"/>
      <c r="F112" s="54">
        <f>F110+F111</f>
        <v>21455960359238.73</v>
      </c>
      <c r="G112" s="54">
        <f t="shared" ref="G112:AX112" si="59">G110+G111</f>
        <v>2687368890005.8599</v>
      </c>
      <c r="H112" s="54">
        <f t="shared" si="59"/>
        <v>1337029469954</v>
      </c>
      <c r="I112" s="54">
        <f t="shared" si="59"/>
        <v>371160404530.70001</v>
      </c>
      <c r="J112" s="54">
        <f t="shared" si="59"/>
        <v>175108312416</v>
      </c>
      <c r="K112" s="54">
        <f t="shared" si="59"/>
        <v>804070703105.15991</v>
      </c>
      <c r="L112" s="54">
        <f t="shared" si="59"/>
        <v>15444210579366.02</v>
      </c>
      <c r="M112" s="54">
        <f t="shared" si="59"/>
        <v>6984817802089.3799</v>
      </c>
      <c r="N112" s="54">
        <f t="shared" si="59"/>
        <v>6682344754369.6406</v>
      </c>
      <c r="O112" s="54">
        <f t="shared" si="59"/>
        <v>1777048022907</v>
      </c>
      <c r="P112" s="54">
        <f t="shared" si="59"/>
        <v>3324380889866.8496</v>
      </c>
      <c r="Q112" s="54">
        <f t="shared" si="59"/>
        <v>0</v>
      </c>
      <c r="R112" s="54">
        <f t="shared" si="59"/>
        <v>0</v>
      </c>
      <c r="S112" s="54">
        <f t="shared" si="59"/>
        <v>1078785309487.8499</v>
      </c>
      <c r="T112" s="54">
        <f t="shared" si="59"/>
        <v>759366536000</v>
      </c>
      <c r="U112" s="54">
        <f t="shared" si="59"/>
        <v>1486229044379</v>
      </c>
      <c r="V112" s="54">
        <f t="shared" si="59"/>
        <v>21737536252575.793</v>
      </c>
      <c r="W112" s="54">
        <f t="shared" si="59"/>
        <v>10928021806564.449</v>
      </c>
      <c r="X112" s="54">
        <f t="shared" si="59"/>
        <v>8004821597839.8105</v>
      </c>
      <c r="Y112" s="54">
        <f t="shared" si="59"/>
        <v>0</v>
      </c>
      <c r="Z112" s="54">
        <f t="shared" si="59"/>
        <v>42672819392</v>
      </c>
      <c r="AA112" s="54">
        <f t="shared" si="59"/>
        <v>279649270000</v>
      </c>
      <c r="AB112" s="54">
        <f t="shared" si="59"/>
        <v>66095707500</v>
      </c>
      <c r="AC112" s="54">
        <f t="shared" si="59"/>
        <v>37000751523</v>
      </c>
      <c r="AD112" s="54">
        <f t="shared" si="59"/>
        <v>2439246286553.7998</v>
      </c>
      <c r="AE112" s="54">
        <f t="shared" si="59"/>
        <v>58535373755.839996</v>
      </c>
      <c r="AF112" s="54">
        <f t="shared" si="59"/>
        <v>10809514446011.34</v>
      </c>
      <c r="AG112" s="54">
        <f t="shared" si="59"/>
        <v>1205463167471</v>
      </c>
      <c r="AH112" s="54">
        <f t="shared" si="59"/>
        <v>5458314039620.6191</v>
      </c>
      <c r="AI112" s="54">
        <f t="shared" si="59"/>
        <v>4145737238919.7197</v>
      </c>
      <c r="AJ112" s="54">
        <f t="shared" si="59"/>
        <v>1044654140095.8101</v>
      </c>
      <c r="AK112" s="54">
        <f t="shared" si="59"/>
        <v>1044654140095.8101</v>
      </c>
      <c r="AL112" s="54">
        <f t="shared" si="59"/>
        <v>0</v>
      </c>
      <c r="AM112" s="54">
        <f t="shared" si="59"/>
        <v>0</v>
      </c>
      <c r="AN112" s="54">
        <f t="shared" si="59"/>
        <v>0</v>
      </c>
      <c r="AO112" s="54">
        <f t="shared" si="59"/>
        <v>0</v>
      </c>
      <c r="AP112" s="54">
        <f t="shared" si="59"/>
        <v>0</v>
      </c>
      <c r="AQ112" s="54">
        <f t="shared" si="59"/>
        <v>60907734098</v>
      </c>
      <c r="AR112" s="54">
        <f t="shared" si="59"/>
        <v>0</v>
      </c>
      <c r="AS112" s="54">
        <f t="shared" si="59"/>
        <v>60907734098</v>
      </c>
      <c r="AT112" s="54">
        <f t="shared" si="59"/>
        <v>0</v>
      </c>
      <c r="AU112" s="54">
        <f t="shared" si="59"/>
        <v>0</v>
      </c>
      <c r="AV112" s="54">
        <f t="shared" si="59"/>
        <v>-281575893337.05981</v>
      </c>
      <c r="AW112" s="54">
        <f t="shared" si="59"/>
        <v>983746405997.81006</v>
      </c>
      <c r="AX112" s="55">
        <f t="shared" si="59"/>
        <v>702170512660.75012</v>
      </c>
    </row>
    <row r="113" spans="1:51" s="45" customFormat="1" ht="15" customHeight="1" x14ac:dyDescent="0.25">
      <c r="A113" s="51" t="s">
        <v>127</v>
      </c>
      <c r="B113" s="51" t="s">
        <v>127</v>
      </c>
      <c r="C113" s="52" t="s">
        <v>212</v>
      </c>
      <c r="D113" s="53"/>
      <c r="E113" s="53"/>
      <c r="F113" s="54">
        <f>F112+F97</f>
        <v>30314977955219.73</v>
      </c>
      <c r="G113" s="54">
        <f t="shared" ref="G113:AX113" si="60">G112+G97</f>
        <v>6423168890005.8594</v>
      </c>
      <c r="H113" s="54">
        <f t="shared" si="60"/>
        <v>4337029469954</v>
      </c>
      <c r="I113" s="54">
        <f t="shared" si="60"/>
        <v>385160404530.70001</v>
      </c>
      <c r="J113" s="54">
        <f t="shared" si="60"/>
        <v>393108312416</v>
      </c>
      <c r="K113" s="54">
        <f t="shared" si="60"/>
        <v>1307870703105.1599</v>
      </c>
      <c r="L113" s="54">
        <f t="shared" si="60"/>
        <v>20564453175347.02</v>
      </c>
      <c r="M113" s="54">
        <f t="shared" si="60"/>
        <v>8984263648070.3789</v>
      </c>
      <c r="N113" s="54">
        <f t="shared" si="60"/>
        <v>8116802905369.6406</v>
      </c>
      <c r="O113" s="54">
        <f t="shared" si="60"/>
        <v>3463386621907</v>
      </c>
      <c r="P113" s="54">
        <f t="shared" si="60"/>
        <v>3327355889866.8496</v>
      </c>
      <c r="Q113" s="54">
        <f t="shared" si="60"/>
        <v>2975000000</v>
      </c>
      <c r="R113" s="54">
        <f t="shared" si="60"/>
        <v>0</v>
      </c>
      <c r="S113" s="54">
        <f t="shared" si="60"/>
        <v>1078785309487.8499</v>
      </c>
      <c r="T113" s="54">
        <f t="shared" si="60"/>
        <v>759366536000</v>
      </c>
      <c r="U113" s="54">
        <f t="shared" si="60"/>
        <v>1486229044379</v>
      </c>
      <c r="V113" s="54">
        <f t="shared" si="60"/>
        <v>32745686293854.793</v>
      </c>
      <c r="W113" s="54">
        <f t="shared" si="60"/>
        <v>16332333917169.848</v>
      </c>
      <c r="X113" s="54">
        <f t="shared" si="60"/>
        <v>10316355731722.141</v>
      </c>
      <c r="Y113" s="54">
        <f t="shared" si="60"/>
        <v>0</v>
      </c>
      <c r="Z113" s="54">
        <f t="shared" si="60"/>
        <v>42672819392</v>
      </c>
      <c r="AA113" s="54">
        <f t="shared" si="60"/>
        <v>1294922869500</v>
      </c>
      <c r="AB113" s="54">
        <f t="shared" si="60"/>
        <v>76095707500</v>
      </c>
      <c r="AC113" s="54">
        <f t="shared" si="60"/>
        <v>1427026672414.01</v>
      </c>
      <c r="AD113" s="54">
        <f t="shared" si="60"/>
        <v>3005166418315.3198</v>
      </c>
      <c r="AE113" s="54">
        <f t="shared" si="60"/>
        <v>170093698326.38</v>
      </c>
      <c r="AF113" s="54">
        <f t="shared" si="60"/>
        <v>16413352376684.939</v>
      </c>
      <c r="AG113" s="54">
        <f t="shared" si="60"/>
        <v>1637967679011</v>
      </c>
      <c r="AH113" s="54">
        <f t="shared" si="60"/>
        <v>8083662943637.2187</v>
      </c>
      <c r="AI113" s="54">
        <f t="shared" si="60"/>
        <v>6691721754036.7197</v>
      </c>
      <c r="AJ113" s="54">
        <f t="shared" si="60"/>
        <v>3193786585393.8101</v>
      </c>
      <c r="AK113" s="54">
        <f t="shared" si="60"/>
        <v>3193786585393.8101</v>
      </c>
      <c r="AL113" s="54">
        <f t="shared" si="60"/>
        <v>0</v>
      </c>
      <c r="AM113" s="54">
        <f t="shared" si="60"/>
        <v>0</v>
      </c>
      <c r="AN113" s="54">
        <f t="shared" si="60"/>
        <v>0</v>
      </c>
      <c r="AO113" s="54">
        <f t="shared" si="60"/>
        <v>0</v>
      </c>
      <c r="AP113" s="54">
        <f t="shared" si="60"/>
        <v>0</v>
      </c>
      <c r="AQ113" s="54">
        <f t="shared" si="60"/>
        <v>60907734098</v>
      </c>
      <c r="AR113" s="54">
        <f t="shared" si="60"/>
        <v>0</v>
      </c>
      <c r="AS113" s="54">
        <f t="shared" si="60"/>
        <v>60907734098</v>
      </c>
      <c r="AT113" s="54">
        <f t="shared" si="60"/>
        <v>0</v>
      </c>
      <c r="AU113" s="54">
        <f t="shared" si="60"/>
        <v>0</v>
      </c>
      <c r="AV113" s="54">
        <f t="shared" si="60"/>
        <v>-2430708338635.0596</v>
      </c>
      <c r="AW113" s="54">
        <f t="shared" si="60"/>
        <v>3132878851295.8101</v>
      </c>
      <c r="AX113" s="55">
        <f t="shared" si="60"/>
        <v>702170512660.75012</v>
      </c>
    </row>
    <row r="114" spans="1:51" ht="15" customHeight="1" x14ac:dyDescent="0.25">
      <c r="A114" s="29" t="s">
        <v>213</v>
      </c>
      <c r="B114" s="29" t="s">
        <v>213</v>
      </c>
      <c r="C114" s="30" t="s">
        <v>214</v>
      </c>
      <c r="D114" s="31" t="s">
        <v>86</v>
      </c>
      <c r="E114" s="32">
        <v>42779</v>
      </c>
      <c r="F114" s="56">
        <f t="shared" ref="F114:F115" si="61">G114+L114+P114</f>
        <v>3201558825999</v>
      </c>
      <c r="G114" s="34">
        <f t="shared" ref="G114:G115" si="62">H114+I114+J114+K114</f>
        <v>1104344658937</v>
      </c>
      <c r="H114" s="34">
        <f>VLOOKUP(C114,[1]Sheet2!$A$1:$AS$610,6,FALSE)</f>
        <v>1001764658937</v>
      </c>
      <c r="I114" s="34">
        <f>VLOOKUP(C114,[1]Sheet2!$A$1:$AS$610,7,FALSE)</f>
        <v>8810000000</v>
      </c>
      <c r="J114" s="34">
        <f>VLOOKUP(C114,[1]Sheet2!$A$1:$AS$610,8,FALSE)</f>
        <v>2000000000</v>
      </c>
      <c r="K114" s="34">
        <f>VLOOKUP(C114,[1]Sheet2!$A$1:$AS$610,9,FALSE)</f>
        <v>91770000000</v>
      </c>
      <c r="L114" s="34">
        <f t="shared" ref="L114:L115" si="63">M114+N114+O114</f>
        <v>2035852973062</v>
      </c>
      <c r="M114" s="34">
        <f>VLOOKUP(C114,[1]Sheet2!$A$1:$AS$610,11,FALSE)</f>
        <v>500081615062</v>
      </c>
      <c r="N114" s="34">
        <f>VLOOKUP(C114,[1]Sheet2!$A$1:$AS$610,12,FALSE)</f>
        <v>1043954307000</v>
      </c>
      <c r="O114" s="34">
        <f>VLOOKUP(C114,[1]Sheet2!$A$1:$AS$610,13,FALSE)</f>
        <v>491817051000</v>
      </c>
      <c r="P114" s="34">
        <f t="shared" ref="P114:P115" si="64">Q114+R114+S114+T114+U114</f>
        <v>61361194000</v>
      </c>
      <c r="Q114" s="34">
        <f>VLOOKUP(C114,[1]Sheet2!$A$1:$AS$610,15,FALSE)</f>
        <v>0</v>
      </c>
      <c r="R114" s="34">
        <f>VLOOKUP(C114,[1]Sheet2!$A$1:$AS$610,16,FALSE)</f>
        <v>0</v>
      </c>
      <c r="S114" s="34">
        <f>VLOOKUP(C114,[1]Sheet2!$A$1:$AS$610,17,FALSE)</f>
        <v>0</v>
      </c>
      <c r="T114" s="34">
        <f>VLOOKUP(C114,[1]Sheet2!$A$1:$AS$610,18,FALSE)</f>
        <v>60232486000</v>
      </c>
      <c r="U114" s="34">
        <f>VLOOKUP(C114,[1]Sheet2!$A$1:$AS$610,19,FALSE)</f>
        <v>1128708000</v>
      </c>
      <c r="V114" s="34">
        <f t="shared" ref="V114:V115" si="65">W114+AF114</f>
        <v>3360898191265</v>
      </c>
      <c r="W114" s="34">
        <f t="shared" ref="W114:W115" si="66">X114+Y114+Z114+AA114+AB114+AC114+AD114+AE114</f>
        <v>1451119063377.1602</v>
      </c>
      <c r="X114" s="34">
        <f>VLOOKUP(C114,[1]Sheet2!$A$1:$AS$610,22,FALSE)</f>
        <v>554419168745.16003</v>
      </c>
      <c r="Y114" s="34">
        <f>VLOOKUP(C114,[1]Sheet2!$A$1:$AS$610,23,FALSE)</f>
        <v>0</v>
      </c>
      <c r="Z114" s="34">
        <f>VLOOKUP(C114,[1]Sheet2!$A$1:$AS$610,24,FALSE)</f>
        <v>0</v>
      </c>
      <c r="AA114" s="34">
        <f>VLOOKUP(C114,[1]Sheet2!$A$1:$AS$610,25,FALSE)</f>
        <v>388489000000</v>
      </c>
      <c r="AB114" s="34">
        <f>VLOOKUP(C114,[1]Sheet2!$A$1:$AS$610,26,FALSE)</f>
        <v>4057000000</v>
      </c>
      <c r="AC114" s="34">
        <f>VLOOKUP(C114,[1]Sheet2!$A$1:$AS$610,27,FALSE)</f>
        <v>480179521000</v>
      </c>
      <c r="AD114" s="34">
        <f>VLOOKUP(C114,[1]Sheet2!$A$1:$AS$610,28,FALSE)</f>
        <v>22224373632</v>
      </c>
      <c r="AE114" s="34">
        <f>VLOOKUP(C114,[1]Sheet2!$A$1:$AS$610,29,FALSE)</f>
        <v>1750000000</v>
      </c>
      <c r="AF114" s="34">
        <f t="shared" ref="AF114:AF115" si="67">AG114+AH114+AI114</f>
        <v>1909779127887.8398</v>
      </c>
      <c r="AG114" s="34">
        <f>VLOOKUP(C114,[1]Sheet2!$A$1:$AS$610,31,FALSE)</f>
        <v>230248103864</v>
      </c>
      <c r="AH114" s="34">
        <f>VLOOKUP(C114,[1]Sheet2!$A$1:$AS$610,32,FALSE)</f>
        <v>1105587652426.4399</v>
      </c>
      <c r="AI114" s="34">
        <f>VLOOKUP(C114,[1]Sheet2!$A$1:$AS$610,33,FALSE)</f>
        <v>573943371597.40002</v>
      </c>
      <c r="AJ114" s="34">
        <f t="shared" ref="AJ114:AJ115" si="68">AK114+AL114+AM114+AN114+AO114+AP114</f>
        <v>159339365266</v>
      </c>
      <c r="AK114" s="34">
        <f>VLOOKUP(C114,[1]Sheet2!$A$1:$AS$610,35,FALSE)</f>
        <v>159339365266</v>
      </c>
      <c r="AL114" s="34">
        <f>VLOOKUP(C114,[1]Sheet2!$A$1:$AS$610,36,FALSE)</f>
        <v>0</v>
      </c>
      <c r="AM114" s="34">
        <f>VLOOKUP(C114,[1]Sheet2!$A$1:$AS$610,37,FALSE)</f>
        <v>0</v>
      </c>
      <c r="AN114" s="34">
        <f>VLOOKUP(C114,[1]Sheet2!$A$1:$AS$610,38,FALSE)</f>
        <v>0</v>
      </c>
      <c r="AO114" s="34">
        <f>VLOOKUP(C114,[1]Sheet2!$A$1:$AS$610,39,FALSE)</f>
        <v>0</v>
      </c>
      <c r="AP114" s="34">
        <f>VLOOKUP(C114,[1]Sheet2!$A$1:$AS$610,40,FALSE)</f>
        <v>0</v>
      </c>
      <c r="AQ114" s="34">
        <f t="shared" ref="AQ114:AQ115" si="69">AR114+AS114+AT114+AU114</f>
        <v>0</v>
      </c>
      <c r="AR114" s="34">
        <f>VLOOKUP(C114,[1]Sheet2!$A$1:$AS$610,42,FALSE)</f>
        <v>0</v>
      </c>
      <c r="AS114" s="34">
        <f>VLOOKUP(C114,[1]Sheet2!$A$1:$AS$610,43,FALSE)</f>
        <v>0</v>
      </c>
      <c r="AT114" s="34">
        <f>VLOOKUP(C114,[1]Sheet2!$A$1:$AS$610,44,FALSE)</f>
        <v>0</v>
      </c>
      <c r="AU114" s="34">
        <f>VLOOKUP(C114,[1]Sheet2!$A$1:$AS$610,45,FALSE)</f>
        <v>0</v>
      </c>
      <c r="AV114" s="35">
        <f t="shared" ref="AV114:AV115" si="70">F114-V114</f>
        <v>-159339365266</v>
      </c>
      <c r="AW114" s="35">
        <f t="shared" ref="AW114:AW115" si="71">AJ114-AQ114</f>
        <v>159339365266</v>
      </c>
      <c r="AX114" s="36">
        <f t="shared" ref="AX114:AX115" si="72">AW114+AV114</f>
        <v>0</v>
      </c>
      <c r="AY114" s="4">
        <v>1</v>
      </c>
    </row>
    <row r="115" spans="1:51" s="45" customFormat="1" ht="15" customHeight="1" x14ac:dyDescent="0.25">
      <c r="A115" s="46">
        <f>A109+1</f>
        <v>88</v>
      </c>
      <c r="B115" s="46">
        <v>1</v>
      </c>
      <c r="C115" s="38" t="s">
        <v>215</v>
      </c>
      <c r="D115" s="39" t="s">
        <v>99</v>
      </c>
      <c r="E115" s="40">
        <v>42731</v>
      </c>
      <c r="F115" s="41">
        <f t="shared" si="61"/>
        <v>980999597041</v>
      </c>
      <c r="G115" s="42">
        <f t="shared" si="62"/>
        <v>198010321117</v>
      </c>
      <c r="H115" s="42">
        <f>VLOOKUP(C115,[1]Sheet2!$A$1:$AS$610,6,FALSE)</f>
        <v>155170045764</v>
      </c>
      <c r="I115" s="42">
        <f>VLOOKUP(C115,[1]Sheet2!$A$1:$AS$610,7,FALSE)</f>
        <v>11413000000</v>
      </c>
      <c r="J115" s="42">
        <f>VLOOKUP(C115,[1]Sheet2!$A$1:$AS$610,8,FALSE)</f>
        <v>10888801932</v>
      </c>
      <c r="K115" s="42">
        <f>VLOOKUP(C115,[1]Sheet2!$A$1:$AS$610,9,FALSE)</f>
        <v>20538473421</v>
      </c>
      <c r="L115" s="42">
        <f t="shared" si="63"/>
        <v>691148061294</v>
      </c>
      <c r="M115" s="42">
        <f>VLOOKUP(C115,[1]Sheet2!$A$1:$AS$610,11,FALSE)</f>
        <v>84877854000</v>
      </c>
      <c r="N115" s="42">
        <f>VLOOKUP(C115,[1]Sheet2!$A$1:$AS$610,12,FALSE)</f>
        <v>470022775294</v>
      </c>
      <c r="O115" s="42">
        <f>VLOOKUP(C115,[1]Sheet2!$A$1:$AS$610,13,FALSE)</f>
        <v>136247432000</v>
      </c>
      <c r="P115" s="42">
        <f t="shared" si="64"/>
        <v>91841214630</v>
      </c>
      <c r="Q115" s="42">
        <f>VLOOKUP(C115,[1]Sheet2!$A$1:$AS$610,15,FALSE)</f>
        <v>0</v>
      </c>
      <c r="R115" s="42">
        <f>VLOOKUP(C115,[1]Sheet2!$A$1:$AS$610,16,FALSE)</f>
        <v>0</v>
      </c>
      <c r="S115" s="42">
        <f>VLOOKUP(C115,[1]Sheet2!$A$1:$AS$610,17,FALSE)</f>
        <v>52824323630</v>
      </c>
      <c r="T115" s="42">
        <f>VLOOKUP(C115,[1]Sheet2!$A$1:$AS$610,18,FALSE)</f>
        <v>7500000000</v>
      </c>
      <c r="U115" s="42">
        <f>VLOOKUP(C115,[1]Sheet2!$A$1:$AS$610,19,FALSE)</f>
        <v>31516891000</v>
      </c>
      <c r="V115" s="42">
        <f t="shared" si="65"/>
        <v>1058475564795</v>
      </c>
      <c r="W115" s="42">
        <f t="shared" si="66"/>
        <v>516307246334</v>
      </c>
      <c r="X115" s="42">
        <f>VLOOKUP(C115,[1]Sheet2!$A$1:$AS$610,22,FALSE)</f>
        <v>420411641000</v>
      </c>
      <c r="Y115" s="42">
        <f>VLOOKUP(C115,[1]Sheet2!$A$1:$AS$610,23,FALSE)</f>
        <v>0</v>
      </c>
      <c r="Z115" s="42">
        <f>VLOOKUP(C115,[1]Sheet2!$A$1:$AS$610,24,FALSE)</f>
        <v>0</v>
      </c>
      <c r="AA115" s="42">
        <f>VLOOKUP(C115,[1]Sheet2!$A$1:$AS$610,25,FALSE)</f>
        <v>8637320000</v>
      </c>
      <c r="AB115" s="42">
        <f>VLOOKUP(C115,[1]Sheet2!$A$1:$AS$610,26,FALSE)</f>
        <v>9259660000</v>
      </c>
      <c r="AC115" s="42">
        <f>VLOOKUP(C115,[1]Sheet2!$A$1:$AS$610,27,FALSE)</f>
        <v>0</v>
      </c>
      <c r="AD115" s="42">
        <f>VLOOKUP(C115,[1]Sheet2!$A$1:$AS$610,28,FALSE)</f>
        <v>75998625334</v>
      </c>
      <c r="AE115" s="42">
        <f>VLOOKUP(C115,[1]Sheet2!$A$1:$AS$610,29,FALSE)</f>
        <v>2000000000</v>
      </c>
      <c r="AF115" s="42">
        <f t="shared" si="67"/>
        <v>542168318461</v>
      </c>
      <c r="AG115" s="42">
        <f>VLOOKUP(C115,[1]Sheet2!$A$1:$AS$610,31,FALSE)</f>
        <v>93277462154</v>
      </c>
      <c r="AH115" s="42">
        <f>VLOOKUP(C115,[1]Sheet2!$A$1:$AS$610,32,FALSE)</f>
        <v>256006983544</v>
      </c>
      <c r="AI115" s="42">
        <f>VLOOKUP(C115,[1]Sheet2!$A$1:$AS$610,33,FALSE)</f>
        <v>192883872763</v>
      </c>
      <c r="AJ115" s="42">
        <f t="shared" si="68"/>
        <v>77475967754</v>
      </c>
      <c r="AK115" s="42">
        <f>VLOOKUP(C115,[1]Sheet2!$A$1:$AS$610,35,FALSE)</f>
        <v>77475967754</v>
      </c>
      <c r="AL115" s="42">
        <f>VLOOKUP(C115,[1]Sheet2!$A$1:$AS$610,36,FALSE)</f>
        <v>0</v>
      </c>
      <c r="AM115" s="42">
        <f>VLOOKUP(C115,[1]Sheet2!$A$1:$AS$610,37,FALSE)</f>
        <v>0</v>
      </c>
      <c r="AN115" s="42">
        <f>VLOOKUP(C115,[1]Sheet2!$A$1:$AS$610,38,FALSE)</f>
        <v>0</v>
      </c>
      <c r="AO115" s="42">
        <f>VLOOKUP(C115,[1]Sheet2!$A$1:$AS$610,39,FALSE)</f>
        <v>0</v>
      </c>
      <c r="AP115" s="42">
        <f>VLOOKUP(C115,[1]Sheet2!$A$1:$AS$610,40,FALSE)</f>
        <v>0</v>
      </c>
      <c r="AQ115" s="42">
        <f t="shared" si="69"/>
        <v>0</v>
      </c>
      <c r="AR115" s="42">
        <f>VLOOKUP(C115,[1]Sheet2!$A$1:$AS$610,42,FALSE)</f>
        <v>0</v>
      </c>
      <c r="AS115" s="42">
        <f>VLOOKUP(C115,[1]Sheet2!$A$1:$AS$610,43,FALSE)</f>
        <v>0</v>
      </c>
      <c r="AT115" s="42">
        <f>VLOOKUP(C115,[1]Sheet2!$A$1:$AS$610,44,FALSE)</f>
        <v>0</v>
      </c>
      <c r="AU115" s="42">
        <f>VLOOKUP(C115,[1]Sheet2!$A$1:$AS$610,45,FALSE)</f>
        <v>0</v>
      </c>
      <c r="AV115" s="43">
        <f t="shared" si="70"/>
        <v>-77475967754</v>
      </c>
      <c r="AW115" s="43">
        <f t="shared" si="71"/>
        <v>77475967754</v>
      </c>
      <c r="AX115" s="44">
        <f t="shared" si="72"/>
        <v>0</v>
      </c>
    </row>
    <row r="116" spans="1:51" s="45" customFormat="1" ht="15" customHeight="1" x14ac:dyDescent="0.25">
      <c r="A116" s="37">
        <f t="shared" ref="A116:B121" si="73">A115+1</f>
        <v>89</v>
      </c>
      <c r="B116" s="37">
        <f t="shared" si="73"/>
        <v>2</v>
      </c>
      <c r="C116" s="38" t="s">
        <v>216</v>
      </c>
      <c r="D116" s="39" t="s">
        <v>96</v>
      </c>
      <c r="E116" s="40">
        <v>42734</v>
      </c>
      <c r="F116" s="41">
        <f t="shared" si="36"/>
        <v>1160916573901</v>
      </c>
      <c r="G116" s="42">
        <f t="shared" si="37"/>
        <v>348757543449</v>
      </c>
      <c r="H116" s="42">
        <v>282135789042</v>
      </c>
      <c r="I116" s="42">
        <v>8780328410</v>
      </c>
      <c r="J116" s="42">
        <v>2390846604</v>
      </c>
      <c r="K116" s="42">
        <v>55450579393</v>
      </c>
      <c r="L116" s="42">
        <f t="shared" si="38"/>
        <v>676494571776</v>
      </c>
      <c r="M116" s="42">
        <v>193834875408</v>
      </c>
      <c r="N116" s="42">
        <v>402706406368</v>
      </c>
      <c r="O116" s="42">
        <v>79953290000</v>
      </c>
      <c r="P116" s="42">
        <f t="shared" si="39"/>
        <v>135664458676</v>
      </c>
      <c r="Q116" s="42">
        <v>0</v>
      </c>
      <c r="R116" s="42">
        <v>0</v>
      </c>
      <c r="S116" s="42">
        <v>65173925676</v>
      </c>
      <c r="T116" s="42">
        <v>34671583000</v>
      </c>
      <c r="U116" s="42">
        <v>35818950000</v>
      </c>
      <c r="V116" s="42">
        <f t="shared" si="40"/>
        <v>1261307054442</v>
      </c>
      <c r="W116" s="42">
        <f t="shared" si="41"/>
        <v>454037227591</v>
      </c>
      <c r="X116" s="42">
        <v>391158996016</v>
      </c>
      <c r="Y116" s="42">
        <v>0</v>
      </c>
      <c r="Z116" s="42">
        <v>0</v>
      </c>
      <c r="AA116" s="42">
        <v>7234800000</v>
      </c>
      <c r="AB116" s="42">
        <v>1640500000</v>
      </c>
      <c r="AC116" s="42">
        <v>0</v>
      </c>
      <c r="AD116" s="42">
        <v>53002931575</v>
      </c>
      <c r="AE116" s="42">
        <v>1000000000</v>
      </c>
      <c r="AF116" s="42">
        <f t="shared" si="42"/>
        <v>807269826851</v>
      </c>
      <c r="AG116" s="42">
        <v>170904950000</v>
      </c>
      <c r="AH116" s="42">
        <v>387454071862</v>
      </c>
      <c r="AI116" s="42">
        <v>248910804989</v>
      </c>
      <c r="AJ116" s="42">
        <f t="shared" si="43"/>
        <v>102490480541</v>
      </c>
      <c r="AK116" s="42">
        <v>102490480541</v>
      </c>
      <c r="AL116" s="42">
        <v>0</v>
      </c>
      <c r="AM116" s="42">
        <v>0</v>
      </c>
      <c r="AN116" s="42">
        <v>0</v>
      </c>
      <c r="AO116" s="42">
        <v>0</v>
      </c>
      <c r="AP116" s="42">
        <v>0</v>
      </c>
      <c r="AQ116" s="42">
        <f t="shared" si="44"/>
        <v>2100000000</v>
      </c>
      <c r="AR116" s="42">
        <v>0</v>
      </c>
      <c r="AS116" s="42">
        <v>2100000000</v>
      </c>
      <c r="AT116" s="42">
        <v>0</v>
      </c>
      <c r="AU116" s="42">
        <v>0</v>
      </c>
      <c r="AV116" s="43">
        <f t="shared" si="45"/>
        <v>-100390480541</v>
      </c>
      <c r="AW116" s="43">
        <f t="shared" si="55"/>
        <v>100390480541</v>
      </c>
      <c r="AX116" s="44">
        <f t="shared" si="47"/>
        <v>0</v>
      </c>
    </row>
    <row r="117" spans="1:51" s="45" customFormat="1" ht="15" customHeight="1" x14ac:dyDescent="0.25">
      <c r="A117" s="37">
        <f t="shared" si="73"/>
        <v>90</v>
      </c>
      <c r="B117" s="37">
        <f t="shared" si="73"/>
        <v>3</v>
      </c>
      <c r="C117" s="38" t="s">
        <v>217</v>
      </c>
      <c r="D117" s="39" t="s">
        <v>96</v>
      </c>
      <c r="E117" s="40">
        <v>42734</v>
      </c>
      <c r="F117" s="41">
        <f t="shared" si="36"/>
        <v>759032674324</v>
      </c>
      <c r="G117" s="42">
        <f t="shared" si="37"/>
        <v>22414833952</v>
      </c>
      <c r="H117" s="42">
        <f>VLOOKUP(C117,[1]Sheet2!$A$1:$AS$610,6,FALSE)</f>
        <v>11308000000</v>
      </c>
      <c r="I117" s="42">
        <f>VLOOKUP(C117,[1]Sheet2!$A$1:$AS$610,7,FALSE)</f>
        <v>2005506424</v>
      </c>
      <c r="J117" s="42">
        <f>VLOOKUP(C117,[1]Sheet2!$A$1:$AS$610,8,FALSE)</f>
        <v>1300000000</v>
      </c>
      <c r="K117" s="42">
        <f>VLOOKUP(C117,[1]Sheet2!$A$1:$AS$610,9,FALSE)</f>
        <v>7801327528</v>
      </c>
      <c r="L117" s="42">
        <f t="shared" si="38"/>
        <v>643758406672</v>
      </c>
      <c r="M117" s="42">
        <f>VLOOKUP(C117,[1]Sheet2!$A$1:$AS$610,11,FALSE)</f>
        <v>202077987672</v>
      </c>
      <c r="N117" s="42">
        <f>VLOOKUP(C117,[1]Sheet2!$A$1:$AS$610,12,FALSE)</f>
        <v>355980148000</v>
      </c>
      <c r="O117" s="42">
        <f>VLOOKUP(C117,[1]Sheet2!$A$1:$AS$610,13,FALSE)</f>
        <v>85700271000</v>
      </c>
      <c r="P117" s="42">
        <f t="shared" si="39"/>
        <v>92859433700</v>
      </c>
      <c r="Q117" s="42">
        <f>VLOOKUP(C117,[1]Sheet2!$A$1:$AS$610,15,FALSE)</f>
        <v>8052600000</v>
      </c>
      <c r="R117" s="42">
        <f>VLOOKUP(C117,[1]Sheet2!$A$1:$AS$610,16,FALSE)</f>
        <v>0</v>
      </c>
      <c r="S117" s="42">
        <f>VLOOKUP(C117,[1]Sheet2!$A$1:$AS$610,17,FALSE)</f>
        <v>32312169700</v>
      </c>
      <c r="T117" s="42">
        <f>VLOOKUP(C117,[1]Sheet2!$A$1:$AS$610,18,FALSE)</f>
        <v>8539959000</v>
      </c>
      <c r="U117" s="42">
        <f>VLOOKUP(C117,[1]Sheet2!$A$1:$AS$610,19,FALSE)</f>
        <v>43954705000</v>
      </c>
      <c r="V117" s="42">
        <f t="shared" si="40"/>
        <v>824997119767</v>
      </c>
      <c r="W117" s="42">
        <f t="shared" si="41"/>
        <v>391078760565</v>
      </c>
      <c r="X117" s="42">
        <f>VLOOKUP(C117,[1]Sheet2!$A$1:$AS$610,22,FALSE)</f>
        <v>280189621297</v>
      </c>
      <c r="Y117" s="42">
        <f>VLOOKUP(C117,[1]Sheet2!$A$1:$AS$610,23,FALSE)</f>
        <v>0</v>
      </c>
      <c r="Z117" s="42">
        <f>VLOOKUP(C117,[1]Sheet2!$A$1:$AS$610,24,FALSE)</f>
        <v>0</v>
      </c>
      <c r="AA117" s="42">
        <f>VLOOKUP(C117,[1]Sheet2!$A$1:$AS$610,25,FALSE)</f>
        <v>10494800000</v>
      </c>
      <c r="AB117" s="42">
        <f>VLOOKUP(C117,[1]Sheet2!$A$1:$AS$610,26,FALSE)</f>
        <v>3145706250</v>
      </c>
      <c r="AC117" s="42">
        <f>VLOOKUP(C117,[1]Sheet2!$A$1:$AS$610,27,FALSE)</f>
        <v>0</v>
      </c>
      <c r="AD117" s="42">
        <f>VLOOKUP(C117,[1]Sheet2!$A$1:$AS$610,28,FALSE)</f>
        <v>95722632617</v>
      </c>
      <c r="AE117" s="42">
        <f>VLOOKUP(C117,[1]Sheet2!$A$1:$AS$610,29,FALSE)</f>
        <v>1526000401</v>
      </c>
      <c r="AF117" s="42">
        <f t="shared" si="42"/>
        <v>433918359202</v>
      </c>
      <c r="AG117" s="42">
        <f>VLOOKUP(C117,[1]Sheet2!$A$1:$AS$610,31,FALSE)</f>
        <v>78480061482.199997</v>
      </c>
      <c r="AH117" s="42">
        <f>VLOOKUP(C117,[1]Sheet2!$A$1:$AS$610,32,FALSE)</f>
        <v>209682441236.79999</v>
      </c>
      <c r="AI117" s="42">
        <f>VLOOKUP(C117,[1]Sheet2!$A$1:$AS$610,33,FALSE)</f>
        <v>145755856483</v>
      </c>
      <c r="AJ117" s="42">
        <f t="shared" si="43"/>
        <v>66464445443</v>
      </c>
      <c r="AK117" s="42">
        <f>VLOOKUP(C117,[1]Sheet2!$A$1:$AS$610,35,FALSE)</f>
        <v>66000000000</v>
      </c>
      <c r="AL117" s="42">
        <f>VLOOKUP(C117,[1]Sheet2!$A$1:$AS$610,36,FALSE)</f>
        <v>0</v>
      </c>
      <c r="AM117" s="42">
        <f>VLOOKUP(C117,[1]Sheet2!$A$1:$AS$610,37,FALSE)</f>
        <v>0</v>
      </c>
      <c r="AN117" s="42">
        <f>VLOOKUP(C117,[1]Sheet2!$A$1:$AS$610,38,FALSE)</f>
        <v>0</v>
      </c>
      <c r="AO117" s="42">
        <f>VLOOKUP(C117,[1]Sheet2!$A$1:$AS$610,39,FALSE)</f>
        <v>464445443</v>
      </c>
      <c r="AP117" s="42">
        <f>VLOOKUP(C117,[1]Sheet2!$A$1:$AS$610,40,FALSE)</f>
        <v>0</v>
      </c>
      <c r="AQ117" s="42">
        <f t="shared" si="44"/>
        <v>500000000</v>
      </c>
      <c r="AR117" s="42">
        <f>VLOOKUP(C117,[1]Sheet2!$A$1:$AS$610,42,FALSE)</f>
        <v>0</v>
      </c>
      <c r="AS117" s="42">
        <f>VLOOKUP(C117,[1]Sheet2!$A$1:$AS$610,43,FALSE)</f>
        <v>0</v>
      </c>
      <c r="AT117" s="42">
        <f>VLOOKUP(C117,[1]Sheet2!$A$1:$AS$610,44,FALSE)</f>
        <v>0</v>
      </c>
      <c r="AU117" s="42">
        <f>VLOOKUP(C117,[1]Sheet2!$A$1:$AS$610,45,FALSE)</f>
        <v>500000000</v>
      </c>
      <c r="AV117" s="43">
        <f t="shared" si="45"/>
        <v>-65964445443</v>
      </c>
      <c r="AW117" s="43">
        <f t="shared" si="55"/>
        <v>65964445443</v>
      </c>
      <c r="AX117" s="44">
        <f t="shared" si="47"/>
        <v>0</v>
      </c>
    </row>
    <row r="118" spans="1:51" s="45" customFormat="1" ht="15" customHeight="1" x14ac:dyDescent="0.25">
      <c r="A118" s="37">
        <f t="shared" si="73"/>
        <v>91</v>
      </c>
      <c r="B118" s="37">
        <f t="shared" si="73"/>
        <v>4</v>
      </c>
      <c r="C118" s="38" t="s">
        <v>218</v>
      </c>
      <c r="D118" s="39" t="s">
        <v>103</v>
      </c>
      <c r="E118" s="57">
        <v>42765</v>
      </c>
      <c r="F118" s="41">
        <f t="shared" si="36"/>
        <v>749386797481</v>
      </c>
      <c r="G118" s="42">
        <f t="shared" si="37"/>
        <v>22072325000</v>
      </c>
      <c r="H118" s="42">
        <f>VLOOKUP(C118,[1]Sheet2!$A$1:$AS$610,6,FALSE)</f>
        <v>6532325000</v>
      </c>
      <c r="I118" s="42">
        <f>VLOOKUP(C118,[1]Sheet2!$A$1:$AS$610,7,FALSE)</f>
        <v>1349100000</v>
      </c>
      <c r="J118" s="42">
        <f>VLOOKUP(C118,[1]Sheet2!$A$1:$AS$610,8,FALSE)</f>
        <v>940000000</v>
      </c>
      <c r="K118" s="42">
        <f>VLOOKUP(C118,[1]Sheet2!$A$1:$AS$610,9,FALSE)</f>
        <v>13250900000</v>
      </c>
      <c r="L118" s="42">
        <f t="shared" si="38"/>
        <v>599144936481</v>
      </c>
      <c r="M118" s="42">
        <f>VLOOKUP(C118,[1]Sheet2!$A$1:$AS$610,11,FALSE)</f>
        <v>83462914189</v>
      </c>
      <c r="N118" s="42">
        <f>VLOOKUP(C118,[1]Sheet2!$A$1:$AS$610,12,FALSE)</f>
        <v>445321458292</v>
      </c>
      <c r="O118" s="42">
        <f>VLOOKUP(C118,[1]Sheet2!$A$1:$AS$610,13,FALSE)</f>
        <v>70360564000</v>
      </c>
      <c r="P118" s="42">
        <f t="shared" si="39"/>
        <v>128169536000</v>
      </c>
      <c r="Q118" s="42">
        <f>VLOOKUP(C118,[1]Sheet2!$A$1:$AS$610,15,FALSE)</f>
        <v>0</v>
      </c>
      <c r="R118" s="42">
        <f>VLOOKUP(C118,[1]Sheet2!$A$1:$AS$610,16,FALSE)</f>
        <v>0</v>
      </c>
      <c r="S118" s="42">
        <f>VLOOKUP(C118,[1]Sheet2!$A$1:$AS$610,17,FALSE)</f>
        <v>35000000000</v>
      </c>
      <c r="T118" s="42">
        <f>VLOOKUP(C118,[1]Sheet2!$A$1:$AS$610,18,FALSE)</f>
        <v>33393140000</v>
      </c>
      <c r="U118" s="42">
        <f>VLOOKUP(C118,[1]Sheet2!$A$1:$AS$610,19,FALSE)</f>
        <v>59776396000</v>
      </c>
      <c r="V118" s="42">
        <f t="shared" si="40"/>
        <v>749386797481</v>
      </c>
      <c r="W118" s="42">
        <f t="shared" si="41"/>
        <v>391792604598.20996</v>
      </c>
      <c r="X118" s="42">
        <f>VLOOKUP(C118,[1]Sheet2!$A$1:$AS$610,22,FALSE)</f>
        <v>270752933839.20999</v>
      </c>
      <c r="Y118" s="42">
        <f>VLOOKUP(C118,[1]Sheet2!$A$1:$AS$610,23,FALSE)</f>
        <v>0</v>
      </c>
      <c r="Z118" s="42">
        <f>VLOOKUP(C118,[1]Sheet2!$A$1:$AS$610,24,FALSE)</f>
        <v>0</v>
      </c>
      <c r="AA118" s="42">
        <f>VLOOKUP(C118,[1]Sheet2!$A$1:$AS$610,25,FALSE)</f>
        <v>4454340000</v>
      </c>
      <c r="AB118" s="42">
        <f>VLOOKUP(C118,[1]Sheet2!$A$1:$AS$610,26,FALSE)</f>
        <v>637000000</v>
      </c>
      <c r="AC118" s="42">
        <f>VLOOKUP(C118,[1]Sheet2!$A$1:$AS$610,27,FALSE)</f>
        <v>0</v>
      </c>
      <c r="AD118" s="42">
        <f>VLOOKUP(C118,[1]Sheet2!$A$1:$AS$610,28,FALSE)</f>
        <v>115448330759</v>
      </c>
      <c r="AE118" s="42">
        <f>VLOOKUP(C118,[1]Sheet2!$A$1:$AS$610,29,FALSE)</f>
        <v>500000000</v>
      </c>
      <c r="AF118" s="42">
        <f t="shared" si="42"/>
        <v>357594192882.79004</v>
      </c>
      <c r="AG118" s="42">
        <f>VLOOKUP(C118,[1]Sheet2!$A$1:$AS$610,31,FALSE)</f>
        <v>33414473412</v>
      </c>
      <c r="AH118" s="42">
        <f>VLOOKUP(C118,[1]Sheet2!$A$1:$AS$610,32,FALSE)</f>
        <v>211287717352.79001</v>
      </c>
      <c r="AI118" s="42">
        <f>VLOOKUP(C118,[1]Sheet2!$A$1:$AS$610,33,FALSE)</f>
        <v>112892002118</v>
      </c>
      <c r="AJ118" s="42">
        <f t="shared" si="43"/>
        <v>1000000000</v>
      </c>
      <c r="AK118" s="42">
        <f>VLOOKUP(C118,[1]Sheet2!$A$1:$AS$610,35,FALSE)</f>
        <v>1000000000</v>
      </c>
      <c r="AL118" s="42">
        <f>VLOOKUP(C118,[1]Sheet2!$A$1:$AS$610,36,FALSE)</f>
        <v>0</v>
      </c>
      <c r="AM118" s="42">
        <f>VLOOKUP(C118,[1]Sheet2!$A$1:$AS$610,37,FALSE)</f>
        <v>0</v>
      </c>
      <c r="AN118" s="42">
        <f>VLOOKUP(C118,[1]Sheet2!$A$1:$AS$610,38,FALSE)</f>
        <v>0</v>
      </c>
      <c r="AO118" s="42">
        <f>VLOOKUP(C118,[1]Sheet2!$A$1:$AS$610,39,FALSE)</f>
        <v>0</v>
      </c>
      <c r="AP118" s="42">
        <f>VLOOKUP(C118,[1]Sheet2!$A$1:$AS$610,40,FALSE)</f>
        <v>0</v>
      </c>
      <c r="AQ118" s="42">
        <f t="shared" si="44"/>
        <v>0</v>
      </c>
      <c r="AR118" s="42">
        <f>VLOOKUP(C118,[1]Sheet2!$A$1:$AS$610,42,FALSE)</f>
        <v>0</v>
      </c>
      <c r="AS118" s="42">
        <f>VLOOKUP(C118,[1]Sheet2!$A$1:$AS$610,43,FALSE)</f>
        <v>0</v>
      </c>
      <c r="AT118" s="42">
        <f>VLOOKUP(C118,[1]Sheet2!$A$1:$AS$610,44,FALSE)</f>
        <v>0</v>
      </c>
      <c r="AU118" s="42">
        <f>VLOOKUP(C118,[1]Sheet2!$A$1:$AS$610,45,FALSE)</f>
        <v>0</v>
      </c>
      <c r="AV118" s="43">
        <f t="shared" si="45"/>
        <v>0</v>
      </c>
      <c r="AW118" s="43">
        <f t="shared" si="55"/>
        <v>1000000000</v>
      </c>
      <c r="AX118" s="44">
        <f t="shared" si="47"/>
        <v>1000000000</v>
      </c>
    </row>
    <row r="119" spans="1:51" s="45" customFormat="1" ht="15" customHeight="1" x14ac:dyDescent="0.25">
      <c r="A119" s="37">
        <f t="shared" si="73"/>
        <v>92</v>
      </c>
      <c r="B119" s="37">
        <f t="shared" si="73"/>
        <v>5</v>
      </c>
      <c r="C119" s="38" t="s">
        <v>219</v>
      </c>
      <c r="D119" s="39" t="s">
        <v>103</v>
      </c>
      <c r="E119" s="40">
        <v>42762</v>
      </c>
      <c r="F119" s="41">
        <f t="shared" si="36"/>
        <v>1040201700000</v>
      </c>
      <c r="G119" s="42">
        <f t="shared" si="37"/>
        <v>74001744354</v>
      </c>
      <c r="H119" s="42">
        <f>VLOOKUP(C119,[1]Sheet2!$A$1:$AS$610,6,FALSE)</f>
        <v>8335850000</v>
      </c>
      <c r="I119" s="42">
        <f>VLOOKUP(C119,[1]Sheet2!$A$1:$AS$610,7,FALSE)</f>
        <v>570405000</v>
      </c>
      <c r="J119" s="42">
        <f>VLOOKUP(C119,[1]Sheet2!$A$1:$AS$610,8,FALSE)</f>
        <v>6150000000</v>
      </c>
      <c r="K119" s="42">
        <f>VLOOKUP(C119,[1]Sheet2!$A$1:$AS$610,9,FALSE)</f>
        <v>58945489354</v>
      </c>
      <c r="L119" s="42">
        <f t="shared" si="38"/>
        <v>816441442546</v>
      </c>
      <c r="M119" s="42">
        <f>VLOOKUP(C119,[1]Sheet2!$A$1:$AS$610,11,FALSE)</f>
        <v>357473285546</v>
      </c>
      <c r="N119" s="42">
        <f>VLOOKUP(C119,[1]Sheet2!$A$1:$AS$610,12,FALSE)</f>
        <v>354367200000</v>
      </c>
      <c r="O119" s="42">
        <f>VLOOKUP(C119,[1]Sheet2!$A$1:$AS$610,13,FALSE)</f>
        <v>104600957000</v>
      </c>
      <c r="P119" s="42">
        <f t="shared" si="39"/>
        <v>149758513100</v>
      </c>
      <c r="Q119" s="42">
        <f>VLOOKUP(C119,[1]Sheet2!$A$1:$AS$610,15,FALSE)</f>
        <v>0</v>
      </c>
      <c r="R119" s="42">
        <f>VLOOKUP(C119,[1]Sheet2!$A$1:$AS$610,16,FALSE)</f>
        <v>0</v>
      </c>
      <c r="S119" s="42">
        <f>VLOOKUP(C119,[1]Sheet2!$A$1:$AS$610,17,FALSE)</f>
        <v>63224011100</v>
      </c>
      <c r="T119" s="42">
        <f>VLOOKUP(C119,[1]Sheet2!$A$1:$AS$610,18,FALSE)</f>
        <v>29418908000</v>
      </c>
      <c r="U119" s="42">
        <f>VLOOKUP(C119,[1]Sheet2!$A$1:$AS$610,19,FALSE)</f>
        <v>57115594000</v>
      </c>
      <c r="V119" s="42">
        <f t="shared" si="40"/>
        <v>1185201700000</v>
      </c>
      <c r="W119" s="42">
        <f t="shared" si="41"/>
        <v>436640641731</v>
      </c>
      <c r="X119" s="42">
        <f>VLOOKUP(C119,[1]Sheet2!$A$1:$AS$610,22,FALSE)</f>
        <v>295336875130</v>
      </c>
      <c r="Y119" s="42">
        <f>VLOOKUP(C119,[1]Sheet2!$A$1:$AS$610,23,FALSE)</f>
        <v>0</v>
      </c>
      <c r="Z119" s="42">
        <f>VLOOKUP(C119,[1]Sheet2!$A$1:$AS$610,24,FALSE)</f>
        <v>0</v>
      </c>
      <c r="AA119" s="42">
        <f>VLOOKUP(C119,[1]Sheet2!$A$1:$AS$610,25,FALSE)</f>
        <v>6171400000</v>
      </c>
      <c r="AB119" s="42">
        <f>VLOOKUP(C119,[1]Sheet2!$A$1:$AS$610,26,FALSE)</f>
        <v>5142095880</v>
      </c>
      <c r="AC119" s="42">
        <f>VLOOKUP(C119,[1]Sheet2!$A$1:$AS$610,27,FALSE)</f>
        <v>690635000</v>
      </c>
      <c r="AD119" s="42">
        <f>VLOOKUP(C119,[1]Sheet2!$A$1:$AS$610,28,FALSE)</f>
        <v>128799635721</v>
      </c>
      <c r="AE119" s="42">
        <f>VLOOKUP(C119,[1]Sheet2!$A$1:$AS$610,29,FALSE)</f>
        <v>500000000</v>
      </c>
      <c r="AF119" s="42">
        <f t="shared" si="42"/>
        <v>748561058269</v>
      </c>
      <c r="AG119" s="42">
        <f>VLOOKUP(C119,[1]Sheet2!$A$1:$AS$610,31,FALSE)</f>
        <v>100680445190</v>
      </c>
      <c r="AH119" s="42">
        <f>VLOOKUP(C119,[1]Sheet2!$A$1:$AS$610,32,FALSE)</f>
        <v>357602861873</v>
      </c>
      <c r="AI119" s="42">
        <f>VLOOKUP(C119,[1]Sheet2!$A$1:$AS$610,33,FALSE)</f>
        <v>290277751206</v>
      </c>
      <c r="AJ119" s="42">
        <f t="shared" si="43"/>
        <v>150000000000</v>
      </c>
      <c r="AK119" s="42">
        <f>VLOOKUP(C119,[1]Sheet2!$A$1:$AS$610,35,FALSE)</f>
        <v>150000000000</v>
      </c>
      <c r="AL119" s="42">
        <f>VLOOKUP(C119,[1]Sheet2!$A$1:$AS$610,36,FALSE)</f>
        <v>0</v>
      </c>
      <c r="AM119" s="42">
        <f>VLOOKUP(C119,[1]Sheet2!$A$1:$AS$610,37,FALSE)</f>
        <v>0</v>
      </c>
      <c r="AN119" s="42">
        <f>VLOOKUP(C119,[1]Sheet2!$A$1:$AS$610,38,FALSE)</f>
        <v>0</v>
      </c>
      <c r="AO119" s="42">
        <f>VLOOKUP(C119,[1]Sheet2!$A$1:$AS$610,39,FALSE)</f>
        <v>0</v>
      </c>
      <c r="AP119" s="42">
        <f>VLOOKUP(C119,[1]Sheet2!$A$1:$AS$610,40,FALSE)</f>
        <v>0</v>
      </c>
      <c r="AQ119" s="42">
        <f t="shared" si="44"/>
        <v>5000000000</v>
      </c>
      <c r="AR119" s="42">
        <f>VLOOKUP(C119,[1]Sheet2!$A$1:$AS$610,42,FALSE)</f>
        <v>0</v>
      </c>
      <c r="AS119" s="42">
        <f>VLOOKUP(C119,[1]Sheet2!$A$1:$AS$610,43,FALSE)</f>
        <v>5000000000</v>
      </c>
      <c r="AT119" s="42">
        <f>VLOOKUP(C119,[1]Sheet2!$A$1:$AS$610,44,FALSE)</f>
        <v>0</v>
      </c>
      <c r="AU119" s="42">
        <f>VLOOKUP(C119,[1]Sheet2!$A$1:$AS$610,45,FALSE)</f>
        <v>0</v>
      </c>
      <c r="AV119" s="43">
        <f t="shared" si="45"/>
        <v>-145000000000</v>
      </c>
      <c r="AW119" s="43">
        <f t="shared" si="55"/>
        <v>145000000000</v>
      </c>
      <c r="AX119" s="44">
        <f t="shared" si="47"/>
        <v>0</v>
      </c>
    </row>
    <row r="120" spans="1:51" s="45" customFormat="1" ht="15" customHeight="1" x14ac:dyDescent="0.25">
      <c r="A120" s="37">
        <f t="shared" si="73"/>
        <v>93</v>
      </c>
      <c r="B120" s="37">
        <f t="shared" si="73"/>
        <v>6</v>
      </c>
      <c r="C120" s="38" t="s">
        <v>220</v>
      </c>
      <c r="D120" s="39" t="s">
        <v>103</v>
      </c>
      <c r="E120" s="40">
        <v>42762</v>
      </c>
      <c r="F120" s="41">
        <f t="shared" si="36"/>
        <v>2443543430742.52</v>
      </c>
      <c r="G120" s="42">
        <f t="shared" si="37"/>
        <v>1160200676360</v>
      </c>
      <c r="H120" s="42">
        <v>874412619360</v>
      </c>
      <c r="I120" s="42">
        <v>124038057000</v>
      </c>
      <c r="J120" s="42">
        <v>13900000000</v>
      </c>
      <c r="K120" s="42">
        <v>147850000000</v>
      </c>
      <c r="L120" s="42">
        <f t="shared" si="38"/>
        <v>939360490800</v>
      </c>
      <c r="M120" s="42">
        <v>245002569800</v>
      </c>
      <c r="N120" s="42">
        <v>582258804000</v>
      </c>
      <c r="O120" s="42">
        <v>112099117000</v>
      </c>
      <c r="P120" s="42">
        <f t="shared" si="39"/>
        <v>343982263582.52002</v>
      </c>
      <c r="Q120" s="42">
        <v>0</v>
      </c>
      <c r="R120" s="42">
        <v>0</v>
      </c>
      <c r="S120" s="42">
        <v>278453364582.52002</v>
      </c>
      <c r="T120" s="42">
        <v>65528899000</v>
      </c>
      <c r="U120" s="42">
        <v>0</v>
      </c>
      <c r="V120" s="42">
        <f t="shared" si="40"/>
        <v>2548810106228.2402</v>
      </c>
      <c r="W120" s="42">
        <f t="shared" si="41"/>
        <v>852090879881.87</v>
      </c>
      <c r="X120" s="42">
        <v>826653975036.87</v>
      </c>
      <c r="Y120" s="42">
        <v>0</v>
      </c>
      <c r="Z120" s="42">
        <v>0</v>
      </c>
      <c r="AA120" s="42">
        <v>20720450000</v>
      </c>
      <c r="AB120" s="42">
        <v>0</v>
      </c>
      <c r="AC120" s="42">
        <v>0</v>
      </c>
      <c r="AD120" s="42">
        <v>1716454845</v>
      </c>
      <c r="AE120" s="42">
        <v>3000000000</v>
      </c>
      <c r="AF120" s="42">
        <f t="shared" si="42"/>
        <v>1696719226346.3701</v>
      </c>
      <c r="AG120" s="42">
        <v>410631453269.52002</v>
      </c>
      <c r="AH120" s="42">
        <v>555593610746.18005</v>
      </c>
      <c r="AI120" s="42">
        <v>730494162330.67004</v>
      </c>
      <c r="AJ120" s="42">
        <f t="shared" si="43"/>
        <v>108266675485.72</v>
      </c>
      <c r="AK120" s="42">
        <v>97766675485.720001</v>
      </c>
      <c r="AL120" s="42">
        <v>0</v>
      </c>
      <c r="AM120" s="42">
        <v>0</v>
      </c>
      <c r="AN120" s="42">
        <v>0</v>
      </c>
      <c r="AO120" s="42">
        <v>10500000000</v>
      </c>
      <c r="AP120" s="42">
        <v>0</v>
      </c>
      <c r="AQ120" s="42">
        <f t="shared" si="44"/>
        <v>3000000000</v>
      </c>
      <c r="AR120" s="42">
        <v>0</v>
      </c>
      <c r="AS120" s="42">
        <v>0</v>
      </c>
      <c r="AT120" s="42">
        <v>0</v>
      </c>
      <c r="AU120" s="42">
        <v>3000000000</v>
      </c>
      <c r="AV120" s="43">
        <f t="shared" si="45"/>
        <v>-105266675485.72021</v>
      </c>
      <c r="AW120" s="43">
        <f t="shared" si="55"/>
        <v>105266675485.72</v>
      </c>
      <c r="AX120" s="44">
        <f t="shared" si="47"/>
        <v>-2.13623046875E-4</v>
      </c>
    </row>
    <row r="121" spans="1:51" s="45" customFormat="1" ht="15" customHeight="1" x14ac:dyDescent="0.25">
      <c r="A121" s="37">
        <f t="shared" si="73"/>
        <v>94</v>
      </c>
      <c r="B121" s="37">
        <f t="shared" si="73"/>
        <v>7</v>
      </c>
      <c r="C121" s="38" t="s">
        <v>221</v>
      </c>
      <c r="D121" s="39" t="s">
        <v>103</v>
      </c>
      <c r="E121" s="59">
        <v>42765</v>
      </c>
      <c r="F121" s="41">
        <f t="shared" si="36"/>
        <v>906500000000</v>
      </c>
      <c r="G121" s="42">
        <f t="shared" si="37"/>
        <v>116448594500</v>
      </c>
      <c r="H121" s="42">
        <v>56000000000</v>
      </c>
      <c r="I121" s="42">
        <v>7452000000</v>
      </c>
      <c r="J121" s="42">
        <v>3000000000</v>
      </c>
      <c r="K121" s="42">
        <v>49996594500</v>
      </c>
      <c r="L121" s="42">
        <f t="shared" si="38"/>
        <v>721822812247</v>
      </c>
      <c r="M121" s="42">
        <v>173235239247</v>
      </c>
      <c r="N121" s="42">
        <v>452668767000</v>
      </c>
      <c r="O121" s="42">
        <v>95918806000</v>
      </c>
      <c r="P121" s="42">
        <f t="shared" si="39"/>
        <v>68228593253</v>
      </c>
      <c r="Q121" s="42">
        <v>0</v>
      </c>
      <c r="R121" s="42">
        <v>0</v>
      </c>
      <c r="S121" s="42">
        <v>68228593253</v>
      </c>
      <c r="T121" s="42">
        <v>0</v>
      </c>
      <c r="U121" s="42">
        <v>0</v>
      </c>
      <c r="V121" s="42">
        <f t="shared" si="40"/>
        <v>921500000000</v>
      </c>
      <c r="W121" s="42">
        <f t="shared" si="41"/>
        <v>372019109780</v>
      </c>
      <c r="X121" s="42">
        <v>345918784480</v>
      </c>
      <c r="Y121" s="42">
        <v>0</v>
      </c>
      <c r="Z121" s="42">
        <v>2885325300</v>
      </c>
      <c r="AA121" s="42">
        <v>18037600000</v>
      </c>
      <c r="AB121" s="42">
        <v>2712400000</v>
      </c>
      <c r="AC121" s="42">
        <v>0</v>
      </c>
      <c r="AD121" s="42">
        <v>1965000000</v>
      </c>
      <c r="AE121" s="42">
        <v>500000000</v>
      </c>
      <c r="AF121" s="42">
        <f t="shared" si="42"/>
        <v>549480890220</v>
      </c>
      <c r="AG121" s="42">
        <v>98612268727</v>
      </c>
      <c r="AH121" s="42">
        <v>283793856307.29999</v>
      </c>
      <c r="AI121" s="42">
        <v>167074765185.70001</v>
      </c>
      <c r="AJ121" s="42">
        <f t="shared" si="43"/>
        <v>15000000000</v>
      </c>
      <c r="AK121" s="42">
        <v>15000000000</v>
      </c>
      <c r="AL121" s="42">
        <v>0</v>
      </c>
      <c r="AM121" s="42">
        <v>0</v>
      </c>
      <c r="AN121" s="42">
        <v>0</v>
      </c>
      <c r="AO121" s="42">
        <v>0</v>
      </c>
      <c r="AP121" s="42">
        <v>0</v>
      </c>
      <c r="AQ121" s="42">
        <f t="shared" si="44"/>
        <v>0</v>
      </c>
      <c r="AR121" s="42">
        <v>0</v>
      </c>
      <c r="AS121" s="42">
        <v>0</v>
      </c>
      <c r="AT121" s="42">
        <v>0</v>
      </c>
      <c r="AU121" s="42">
        <v>0</v>
      </c>
      <c r="AV121" s="43">
        <f t="shared" si="45"/>
        <v>-15000000000</v>
      </c>
      <c r="AW121" s="43">
        <f t="shared" si="55"/>
        <v>15000000000</v>
      </c>
      <c r="AX121" s="44">
        <f t="shared" si="47"/>
        <v>0</v>
      </c>
    </row>
    <row r="122" spans="1:51" s="45" customFormat="1" ht="15" customHeight="1" x14ac:dyDescent="0.25">
      <c r="A122" s="51" t="s">
        <v>121</v>
      </c>
      <c r="B122" s="51" t="s">
        <v>121</v>
      </c>
      <c r="C122" s="52" t="s">
        <v>122</v>
      </c>
      <c r="D122" s="53"/>
      <c r="E122" s="53"/>
      <c r="F122" s="54">
        <f>SUM(F115:F119)</f>
        <v>4690537342747</v>
      </c>
      <c r="G122" s="54">
        <f t="shared" ref="G122:AX122" si="74">SUM(G115:G119)</f>
        <v>665256767872</v>
      </c>
      <c r="H122" s="54">
        <f>SUM(H115:H121)</f>
        <v>1393894629166</v>
      </c>
      <c r="I122" s="54">
        <f>SUM(I115:I121)</f>
        <v>155608396834</v>
      </c>
      <c r="J122" s="54">
        <f>SUM(J115:J121)</f>
        <v>38569648536</v>
      </c>
      <c r="K122" s="54">
        <f>SUM(K115:K121)</f>
        <v>353833364196</v>
      </c>
      <c r="L122" s="54">
        <f t="shared" si="74"/>
        <v>3426987418769</v>
      </c>
      <c r="M122" s="54">
        <f>SUM(M115:M121)</f>
        <v>1339964725862</v>
      </c>
      <c r="N122" s="54">
        <f>SUM(N115:N121)</f>
        <v>3063325558954</v>
      </c>
      <c r="O122" s="54">
        <f>SUM(O115:O121)</f>
        <v>684880437000</v>
      </c>
      <c r="P122" s="54">
        <f t="shared" si="74"/>
        <v>598293156106</v>
      </c>
      <c r="Q122" s="54">
        <f>SUM(Q115:Q121)</f>
        <v>8052600000</v>
      </c>
      <c r="R122" s="54">
        <f>SUM(R115:R121)</f>
        <v>0</v>
      </c>
      <c r="S122" s="54">
        <f>SUM(S115:S121)</f>
        <v>595216387941.52002</v>
      </c>
      <c r="T122" s="54">
        <f>SUM(T115:T121)</f>
        <v>179052489000</v>
      </c>
      <c r="U122" s="54">
        <f>SUM(U115:U121)</f>
        <v>228182536000</v>
      </c>
      <c r="V122" s="54">
        <f t="shared" si="74"/>
        <v>5079368236485</v>
      </c>
      <c r="W122" s="54">
        <f t="shared" si="74"/>
        <v>2189856480819.21</v>
      </c>
      <c r="X122" s="54">
        <f t="shared" ref="X122:AE122" si="75">SUM(X115:X121)</f>
        <v>2830422826799.0801</v>
      </c>
      <c r="Y122" s="54">
        <f t="shared" si="75"/>
        <v>0</v>
      </c>
      <c r="Z122" s="54">
        <f t="shared" si="75"/>
        <v>2885325300</v>
      </c>
      <c r="AA122" s="54">
        <f t="shared" si="75"/>
        <v>75750710000</v>
      </c>
      <c r="AB122" s="54">
        <f t="shared" si="75"/>
        <v>22537362130</v>
      </c>
      <c r="AC122" s="54">
        <f t="shared" si="75"/>
        <v>690635000</v>
      </c>
      <c r="AD122" s="54">
        <f t="shared" si="75"/>
        <v>472653610851</v>
      </c>
      <c r="AE122" s="54">
        <f t="shared" si="75"/>
        <v>9026000401</v>
      </c>
      <c r="AF122" s="54">
        <f t="shared" si="74"/>
        <v>2889511755665.79</v>
      </c>
      <c r="AG122" s="54">
        <f>SUM(AG115:AG121)</f>
        <v>986001114234.71997</v>
      </c>
      <c r="AH122" s="54">
        <f>SUM(AH115:AH121)</f>
        <v>2261421542922.0698</v>
      </c>
      <c r="AI122" s="54">
        <f>SUM(AI115:AI121)</f>
        <v>1888289215075.3699</v>
      </c>
      <c r="AJ122" s="54">
        <f t="shared" si="74"/>
        <v>397430893738</v>
      </c>
      <c r="AK122" s="54">
        <f t="shared" ref="AK122:AP122" si="76">SUM(AK115:AK121)</f>
        <v>509733123780.71997</v>
      </c>
      <c r="AL122" s="54">
        <f t="shared" si="76"/>
        <v>0</v>
      </c>
      <c r="AM122" s="54">
        <f t="shared" si="76"/>
        <v>0</v>
      </c>
      <c r="AN122" s="54">
        <f t="shared" si="76"/>
        <v>0</v>
      </c>
      <c r="AO122" s="54">
        <f t="shared" si="76"/>
        <v>10964445443</v>
      </c>
      <c r="AP122" s="54">
        <f t="shared" si="76"/>
        <v>0</v>
      </c>
      <c r="AQ122" s="54">
        <f t="shared" si="74"/>
        <v>7600000000</v>
      </c>
      <c r="AR122" s="54">
        <f>SUM(AR115:AR121)</f>
        <v>0</v>
      </c>
      <c r="AS122" s="54">
        <f>SUM(AS115:AS121)</f>
        <v>7100000000</v>
      </c>
      <c r="AT122" s="54">
        <f>SUM(AT115:AT121)</f>
        <v>0</v>
      </c>
      <c r="AU122" s="54">
        <f>SUM(AU115:AU121)</f>
        <v>3500000000</v>
      </c>
      <c r="AV122" s="54">
        <f t="shared" si="74"/>
        <v>-388830893738</v>
      </c>
      <c r="AW122" s="54">
        <f t="shared" si="74"/>
        <v>389830893738</v>
      </c>
      <c r="AX122" s="55">
        <f t="shared" si="74"/>
        <v>1000000000</v>
      </c>
    </row>
    <row r="123" spans="1:51" s="45" customFormat="1" ht="15" customHeight="1" x14ac:dyDescent="0.25">
      <c r="A123" s="51" t="s">
        <v>123</v>
      </c>
      <c r="B123" s="51" t="s">
        <v>123</v>
      </c>
      <c r="C123" s="52" t="s">
        <v>124</v>
      </c>
      <c r="D123" s="53"/>
      <c r="E123" s="53"/>
      <c r="F123" s="54">
        <f>SUM(F120:F121)</f>
        <v>3350043430742.52</v>
      </c>
      <c r="G123" s="54">
        <f t="shared" ref="G123:AX123" si="77">SUM(G120:G121)</f>
        <v>1276649270860</v>
      </c>
      <c r="H123" s="54">
        <f t="shared" si="77"/>
        <v>930412619360</v>
      </c>
      <c r="I123" s="54">
        <f t="shared" si="77"/>
        <v>131490057000</v>
      </c>
      <c r="J123" s="54">
        <f t="shared" si="77"/>
        <v>16900000000</v>
      </c>
      <c r="K123" s="54">
        <f t="shared" si="77"/>
        <v>197846594500</v>
      </c>
      <c r="L123" s="54">
        <f t="shared" si="77"/>
        <v>1661183303047</v>
      </c>
      <c r="M123" s="54">
        <f t="shared" si="77"/>
        <v>418237809047</v>
      </c>
      <c r="N123" s="54">
        <f t="shared" si="77"/>
        <v>1034927571000</v>
      </c>
      <c r="O123" s="54">
        <f t="shared" si="77"/>
        <v>208017923000</v>
      </c>
      <c r="P123" s="54">
        <f t="shared" si="77"/>
        <v>412210856835.52002</v>
      </c>
      <c r="Q123" s="54">
        <f t="shared" si="77"/>
        <v>0</v>
      </c>
      <c r="R123" s="54">
        <f t="shared" si="77"/>
        <v>0</v>
      </c>
      <c r="S123" s="54">
        <f t="shared" si="77"/>
        <v>346681957835.52002</v>
      </c>
      <c r="T123" s="54">
        <f t="shared" si="77"/>
        <v>65528899000</v>
      </c>
      <c r="U123" s="54">
        <f t="shared" si="77"/>
        <v>0</v>
      </c>
      <c r="V123" s="54">
        <f t="shared" si="77"/>
        <v>3470310106228.2402</v>
      </c>
      <c r="W123" s="54">
        <f t="shared" si="77"/>
        <v>1224109989661.8701</v>
      </c>
      <c r="X123" s="54">
        <f t="shared" si="77"/>
        <v>1172572759516.8701</v>
      </c>
      <c r="Y123" s="54">
        <f t="shared" si="77"/>
        <v>0</v>
      </c>
      <c r="Z123" s="54">
        <f t="shared" si="77"/>
        <v>2885325300</v>
      </c>
      <c r="AA123" s="54">
        <f t="shared" si="77"/>
        <v>38758050000</v>
      </c>
      <c r="AB123" s="54">
        <f t="shared" si="77"/>
        <v>2712400000</v>
      </c>
      <c r="AC123" s="54">
        <f t="shared" si="77"/>
        <v>0</v>
      </c>
      <c r="AD123" s="54">
        <f t="shared" si="77"/>
        <v>3681454845</v>
      </c>
      <c r="AE123" s="54">
        <f t="shared" si="77"/>
        <v>3500000000</v>
      </c>
      <c r="AF123" s="54">
        <f t="shared" si="77"/>
        <v>2246200116566.3701</v>
      </c>
      <c r="AG123" s="54">
        <f t="shared" si="77"/>
        <v>509243721996.52002</v>
      </c>
      <c r="AH123" s="54">
        <f t="shared" si="77"/>
        <v>839387467053.47998</v>
      </c>
      <c r="AI123" s="54">
        <f t="shared" si="77"/>
        <v>897568927516.37012</v>
      </c>
      <c r="AJ123" s="54">
        <f t="shared" si="77"/>
        <v>123266675485.72</v>
      </c>
      <c r="AK123" s="54">
        <f t="shared" si="77"/>
        <v>112766675485.72</v>
      </c>
      <c r="AL123" s="54">
        <f t="shared" si="77"/>
        <v>0</v>
      </c>
      <c r="AM123" s="54">
        <f t="shared" si="77"/>
        <v>0</v>
      </c>
      <c r="AN123" s="54">
        <f t="shared" si="77"/>
        <v>0</v>
      </c>
      <c r="AO123" s="54">
        <f t="shared" si="77"/>
        <v>10500000000</v>
      </c>
      <c r="AP123" s="54">
        <f t="shared" si="77"/>
        <v>0</v>
      </c>
      <c r="AQ123" s="54">
        <f t="shared" si="77"/>
        <v>3000000000</v>
      </c>
      <c r="AR123" s="54">
        <f t="shared" si="77"/>
        <v>0</v>
      </c>
      <c r="AS123" s="54">
        <f t="shared" si="77"/>
        <v>0</v>
      </c>
      <c r="AT123" s="54">
        <f t="shared" si="77"/>
        <v>0</v>
      </c>
      <c r="AU123" s="54">
        <f t="shared" si="77"/>
        <v>3000000000</v>
      </c>
      <c r="AV123" s="54">
        <f t="shared" si="77"/>
        <v>-120266675485.72021</v>
      </c>
      <c r="AW123" s="54">
        <f t="shared" si="77"/>
        <v>120266675485.72</v>
      </c>
      <c r="AX123" s="55">
        <f t="shared" si="77"/>
        <v>-2.13623046875E-4</v>
      </c>
    </row>
    <row r="124" spans="1:51" s="45" customFormat="1" ht="15" customHeight="1" x14ac:dyDescent="0.25">
      <c r="A124" s="51" t="s">
        <v>125</v>
      </c>
      <c r="B124" s="51" t="s">
        <v>125</v>
      </c>
      <c r="C124" s="52" t="s">
        <v>222</v>
      </c>
      <c r="D124" s="53"/>
      <c r="E124" s="53"/>
      <c r="F124" s="54">
        <f t="shared" ref="F124:AX124" si="78">F122+F123</f>
        <v>8040580773489.5195</v>
      </c>
      <c r="G124" s="54">
        <f t="shared" si="78"/>
        <v>1941906038732</v>
      </c>
      <c r="H124" s="54">
        <f t="shared" si="78"/>
        <v>2324307248526</v>
      </c>
      <c r="I124" s="54">
        <f t="shared" si="78"/>
        <v>287098453834</v>
      </c>
      <c r="J124" s="54">
        <f t="shared" si="78"/>
        <v>55469648536</v>
      </c>
      <c r="K124" s="54">
        <f t="shared" si="78"/>
        <v>551679958696</v>
      </c>
      <c r="L124" s="54">
        <f t="shared" si="78"/>
        <v>5088170721816</v>
      </c>
      <c r="M124" s="54">
        <f t="shared" si="78"/>
        <v>1758202534909</v>
      </c>
      <c r="N124" s="54">
        <f t="shared" si="78"/>
        <v>4098253129954</v>
      </c>
      <c r="O124" s="54">
        <f t="shared" si="78"/>
        <v>892898360000</v>
      </c>
      <c r="P124" s="54">
        <f t="shared" si="78"/>
        <v>1010504012941.52</v>
      </c>
      <c r="Q124" s="54">
        <f t="shared" si="78"/>
        <v>8052600000</v>
      </c>
      <c r="R124" s="54">
        <f t="shared" si="78"/>
        <v>0</v>
      </c>
      <c r="S124" s="54">
        <f t="shared" si="78"/>
        <v>941898345777.04004</v>
      </c>
      <c r="T124" s="54">
        <f t="shared" si="78"/>
        <v>244581388000</v>
      </c>
      <c r="U124" s="54">
        <f t="shared" si="78"/>
        <v>228182536000</v>
      </c>
      <c r="V124" s="54">
        <f t="shared" si="78"/>
        <v>8549678342713.2402</v>
      </c>
      <c r="W124" s="54">
        <f t="shared" si="78"/>
        <v>3413966470481.0801</v>
      </c>
      <c r="X124" s="54">
        <f t="shared" si="78"/>
        <v>4002995586315.9502</v>
      </c>
      <c r="Y124" s="54">
        <f t="shared" si="78"/>
        <v>0</v>
      </c>
      <c r="Z124" s="54">
        <f t="shared" si="78"/>
        <v>5770650600</v>
      </c>
      <c r="AA124" s="54">
        <f t="shared" si="78"/>
        <v>114508760000</v>
      </c>
      <c r="AB124" s="54">
        <f t="shared" si="78"/>
        <v>25249762130</v>
      </c>
      <c r="AC124" s="54">
        <f t="shared" si="78"/>
        <v>690635000</v>
      </c>
      <c r="AD124" s="54">
        <f t="shared" si="78"/>
        <v>476335065696</v>
      </c>
      <c r="AE124" s="54">
        <f t="shared" si="78"/>
        <v>12526000401</v>
      </c>
      <c r="AF124" s="54">
        <f t="shared" si="78"/>
        <v>5135711872232.1602</v>
      </c>
      <c r="AG124" s="54">
        <f t="shared" si="78"/>
        <v>1495244836231.24</v>
      </c>
      <c r="AH124" s="54">
        <f t="shared" si="78"/>
        <v>3100809009975.5498</v>
      </c>
      <c r="AI124" s="54">
        <f t="shared" si="78"/>
        <v>2785858142591.7402</v>
      </c>
      <c r="AJ124" s="54">
        <f t="shared" si="78"/>
        <v>520697569223.71997</v>
      </c>
      <c r="AK124" s="54">
        <f t="shared" si="78"/>
        <v>622499799266.43994</v>
      </c>
      <c r="AL124" s="54">
        <f t="shared" si="78"/>
        <v>0</v>
      </c>
      <c r="AM124" s="54">
        <f t="shared" si="78"/>
        <v>0</v>
      </c>
      <c r="AN124" s="54">
        <f t="shared" si="78"/>
        <v>0</v>
      </c>
      <c r="AO124" s="54">
        <f t="shared" si="78"/>
        <v>21464445443</v>
      </c>
      <c r="AP124" s="54">
        <f t="shared" si="78"/>
        <v>0</v>
      </c>
      <c r="AQ124" s="54">
        <f t="shared" si="78"/>
        <v>10600000000</v>
      </c>
      <c r="AR124" s="54">
        <f t="shared" si="78"/>
        <v>0</v>
      </c>
      <c r="AS124" s="54">
        <f t="shared" si="78"/>
        <v>7100000000</v>
      </c>
      <c r="AT124" s="54">
        <f t="shared" si="78"/>
        <v>0</v>
      </c>
      <c r="AU124" s="54">
        <f t="shared" si="78"/>
        <v>6500000000</v>
      </c>
      <c r="AV124" s="54">
        <f t="shared" si="78"/>
        <v>-509097569223.72021</v>
      </c>
      <c r="AW124" s="54">
        <f t="shared" si="78"/>
        <v>510097569223.71997</v>
      </c>
      <c r="AX124" s="55">
        <f t="shared" si="78"/>
        <v>999999999.99978638</v>
      </c>
    </row>
    <row r="125" spans="1:51" s="45" customFormat="1" ht="15" customHeight="1" x14ac:dyDescent="0.25">
      <c r="A125" s="51" t="s">
        <v>127</v>
      </c>
      <c r="B125" s="51" t="s">
        <v>127</v>
      </c>
      <c r="C125" s="52" t="s">
        <v>223</v>
      </c>
      <c r="D125" s="53"/>
      <c r="E125" s="53"/>
      <c r="F125" s="54">
        <f t="shared" ref="F125:AX125" si="79">F124+F114</f>
        <v>11242139599488.52</v>
      </c>
      <c r="G125" s="54">
        <f t="shared" si="79"/>
        <v>3046250697669</v>
      </c>
      <c r="H125" s="54">
        <f t="shared" si="79"/>
        <v>3326071907463</v>
      </c>
      <c r="I125" s="54">
        <f t="shared" si="79"/>
        <v>295908453834</v>
      </c>
      <c r="J125" s="54">
        <f t="shared" si="79"/>
        <v>57469648536</v>
      </c>
      <c r="K125" s="54">
        <f t="shared" si="79"/>
        <v>643449958696</v>
      </c>
      <c r="L125" s="54">
        <f t="shared" si="79"/>
        <v>7124023694878</v>
      </c>
      <c r="M125" s="54">
        <f t="shared" si="79"/>
        <v>2258284149971</v>
      </c>
      <c r="N125" s="54">
        <f t="shared" si="79"/>
        <v>5142207436954</v>
      </c>
      <c r="O125" s="54">
        <f t="shared" si="79"/>
        <v>1384715411000</v>
      </c>
      <c r="P125" s="54">
        <f t="shared" si="79"/>
        <v>1071865206941.52</v>
      </c>
      <c r="Q125" s="54">
        <f t="shared" si="79"/>
        <v>8052600000</v>
      </c>
      <c r="R125" s="54">
        <f t="shared" si="79"/>
        <v>0</v>
      </c>
      <c r="S125" s="54">
        <f t="shared" si="79"/>
        <v>941898345777.04004</v>
      </c>
      <c r="T125" s="54">
        <f t="shared" si="79"/>
        <v>304813874000</v>
      </c>
      <c r="U125" s="54">
        <f t="shared" si="79"/>
        <v>229311244000</v>
      </c>
      <c r="V125" s="54">
        <f t="shared" si="79"/>
        <v>11910576533978.24</v>
      </c>
      <c r="W125" s="54">
        <f t="shared" si="79"/>
        <v>4865085533858.2402</v>
      </c>
      <c r="X125" s="54">
        <f t="shared" si="79"/>
        <v>4557414755061.1104</v>
      </c>
      <c r="Y125" s="54">
        <f t="shared" si="79"/>
        <v>0</v>
      </c>
      <c r="Z125" s="54">
        <f t="shared" si="79"/>
        <v>5770650600</v>
      </c>
      <c r="AA125" s="54">
        <f t="shared" si="79"/>
        <v>502997760000</v>
      </c>
      <c r="AB125" s="54">
        <f t="shared" si="79"/>
        <v>29306762130</v>
      </c>
      <c r="AC125" s="54">
        <f t="shared" si="79"/>
        <v>480870156000</v>
      </c>
      <c r="AD125" s="54">
        <f t="shared" si="79"/>
        <v>498559439328</v>
      </c>
      <c r="AE125" s="54">
        <f t="shared" si="79"/>
        <v>14276000401</v>
      </c>
      <c r="AF125" s="54">
        <f t="shared" si="79"/>
        <v>7045491000120</v>
      </c>
      <c r="AG125" s="54">
        <f t="shared" si="79"/>
        <v>1725492940095.24</v>
      </c>
      <c r="AH125" s="54">
        <f t="shared" si="79"/>
        <v>4206396662401.9897</v>
      </c>
      <c r="AI125" s="54">
        <f t="shared" si="79"/>
        <v>3359801514189.1401</v>
      </c>
      <c r="AJ125" s="54">
        <f t="shared" si="79"/>
        <v>680036934489.71997</v>
      </c>
      <c r="AK125" s="54">
        <f t="shared" si="79"/>
        <v>781839164532.43994</v>
      </c>
      <c r="AL125" s="54">
        <f t="shared" si="79"/>
        <v>0</v>
      </c>
      <c r="AM125" s="54">
        <f t="shared" si="79"/>
        <v>0</v>
      </c>
      <c r="AN125" s="54">
        <f t="shared" si="79"/>
        <v>0</v>
      </c>
      <c r="AO125" s="54">
        <f t="shared" si="79"/>
        <v>21464445443</v>
      </c>
      <c r="AP125" s="54">
        <f t="shared" si="79"/>
        <v>0</v>
      </c>
      <c r="AQ125" s="54">
        <f t="shared" si="79"/>
        <v>10600000000</v>
      </c>
      <c r="AR125" s="54">
        <f t="shared" si="79"/>
        <v>0</v>
      </c>
      <c r="AS125" s="54">
        <f t="shared" si="79"/>
        <v>7100000000</v>
      </c>
      <c r="AT125" s="54">
        <f t="shared" si="79"/>
        <v>0</v>
      </c>
      <c r="AU125" s="54">
        <f t="shared" si="79"/>
        <v>6500000000</v>
      </c>
      <c r="AV125" s="54">
        <f t="shared" si="79"/>
        <v>-668436934489.72021</v>
      </c>
      <c r="AW125" s="54">
        <f t="shared" si="79"/>
        <v>669436934489.71997</v>
      </c>
      <c r="AX125" s="55">
        <f t="shared" si="79"/>
        <v>999999999.99978638</v>
      </c>
    </row>
    <row r="126" spans="1:51" ht="15" customHeight="1" x14ac:dyDescent="0.25">
      <c r="A126" s="29" t="s">
        <v>224</v>
      </c>
      <c r="B126" s="29" t="s">
        <v>224</v>
      </c>
      <c r="C126" s="30" t="s">
        <v>225</v>
      </c>
      <c r="D126" s="31" t="s">
        <v>99</v>
      </c>
      <c r="E126" s="32">
        <v>42733</v>
      </c>
      <c r="F126" s="56">
        <f t="shared" ref="F126:F127" si="80">G126+L126+P126</f>
        <v>4163724816402</v>
      </c>
      <c r="G126" s="34">
        <f t="shared" ref="G126:G127" si="81">H126+I126+J126+K126</f>
        <v>1393072790798</v>
      </c>
      <c r="H126" s="34">
        <f>VLOOKUP(C126,[1]Sheet2!$A$1:$AS$610,6,FALSE)</f>
        <v>1189792800000</v>
      </c>
      <c r="I126" s="34">
        <f>VLOOKUP(C126,[1]Sheet2!$A$1:$AS$610,7,FALSE)</f>
        <v>20901481500</v>
      </c>
      <c r="J126" s="34">
        <f>VLOOKUP(C126,[1]Sheet2!$A$1:$AS$610,8,FALSE)</f>
        <v>37495286980</v>
      </c>
      <c r="K126" s="34">
        <f>VLOOKUP(C126,[1]Sheet2!$A$1:$AS$610,9,FALSE)</f>
        <v>144883222318</v>
      </c>
      <c r="L126" s="34">
        <f t="shared" ref="L126:L127" si="82">M126+N126+O126</f>
        <v>2614879685604</v>
      </c>
      <c r="M126" s="34">
        <f>VLOOKUP(C126,[1]Sheet2!$A$1:$AS$610,11,FALSE)</f>
        <v>366519670000</v>
      </c>
      <c r="N126" s="34">
        <f>VLOOKUP(C126,[1]Sheet2!$A$1:$AS$610,12,FALSE)</f>
        <v>1432088269604</v>
      </c>
      <c r="O126" s="34">
        <f>VLOOKUP(C126,[1]Sheet2!$A$1:$AS$610,13,FALSE)</f>
        <v>816271746000</v>
      </c>
      <c r="P126" s="34">
        <f t="shared" ref="P126:P127" si="83">Q126+R126+S126+T126+U126</f>
        <v>155772340000</v>
      </c>
      <c r="Q126" s="34">
        <f>VLOOKUP(C126,[1]Sheet2!$A$1:$AS$610,15,FALSE)</f>
        <v>1606412000</v>
      </c>
      <c r="R126" s="34">
        <f>VLOOKUP(C126,[1]Sheet2!$A$1:$AS$610,16,FALSE)</f>
        <v>0</v>
      </c>
      <c r="S126" s="34">
        <f>VLOOKUP(C126,[1]Sheet2!$A$1:$AS$610,17,FALSE)</f>
        <v>0</v>
      </c>
      <c r="T126" s="34">
        <f>VLOOKUP(C126,[1]Sheet2!$A$1:$AS$610,18,FALSE)</f>
        <v>154165928000</v>
      </c>
      <c r="U126" s="34">
        <f>VLOOKUP(C126,[1]Sheet2!$A$1:$AS$610,19,FALSE)</f>
        <v>0</v>
      </c>
      <c r="V126" s="34">
        <f t="shared" ref="V126:V127" si="84">W126+AF126</f>
        <v>4342308805704</v>
      </c>
      <c r="W126" s="34">
        <f t="shared" ref="W126:W127" si="85">X126+Y126+Z126+AA126+AB126+AC126+AD126+AE126</f>
        <v>2373133363785.5698</v>
      </c>
      <c r="X126" s="34">
        <f>VLOOKUP(C126,[1]Sheet2!$A$1:$AS$610,22,FALSE)</f>
        <v>1004988138771.5699</v>
      </c>
      <c r="Y126" s="34">
        <f>VLOOKUP(C126,[1]Sheet2!$A$1:$AS$610,23,FALSE)</f>
        <v>0</v>
      </c>
      <c r="Z126" s="34">
        <f>VLOOKUP(C126,[1]Sheet2!$A$1:$AS$610,24,FALSE)</f>
        <v>0</v>
      </c>
      <c r="AA126" s="34">
        <f>VLOOKUP(C126,[1]Sheet2!$A$1:$AS$610,25,FALSE)</f>
        <v>647306190000</v>
      </c>
      <c r="AB126" s="34">
        <f>VLOOKUP(C126,[1]Sheet2!$A$1:$AS$610,26,FALSE)</f>
        <v>0</v>
      </c>
      <c r="AC126" s="34">
        <f>VLOOKUP(C126,[1]Sheet2!$A$1:$AS$610,27,FALSE)</f>
        <v>550366384000</v>
      </c>
      <c r="AD126" s="34">
        <f>VLOOKUP(C126,[1]Sheet2!$A$1:$AS$610,28,FALSE)</f>
        <v>158280251000</v>
      </c>
      <c r="AE126" s="34">
        <f>VLOOKUP(C126,[1]Sheet2!$A$1:$AS$610,29,FALSE)</f>
        <v>12192400014</v>
      </c>
      <c r="AF126" s="34">
        <f t="shared" ref="AF126:AF127" si="86">AG126+AH126+AI126</f>
        <v>1969175441918.4302</v>
      </c>
      <c r="AG126" s="34">
        <f>VLOOKUP(C126,[1]Sheet2!$A$1:$AS$610,31,FALSE)</f>
        <v>177988109090</v>
      </c>
      <c r="AH126" s="34">
        <f>VLOOKUP(C126,[1]Sheet2!$A$1:$AS$610,32,FALSE)</f>
        <v>780068371723.43005</v>
      </c>
      <c r="AI126" s="34">
        <f>VLOOKUP(C126,[1]Sheet2!$A$1:$AS$610,33,FALSE)</f>
        <v>1011118961105</v>
      </c>
      <c r="AJ126" s="34">
        <f t="shared" ref="AJ126:AJ127" si="87">AK126+AL126+AM126+AN126+AO126+AP126</f>
        <v>178583989302</v>
      </c>
      <c r="AK126" s="34">
        <f>VLOOKUP(C126,[1]Sheet2!$A$1:$AS$610,35,FALSE)</f>
        <v>178583989302</v>
      </c>
      <c r="AL126" s="34">
        <f>VLOOKUP(C126,[1]Sheet2!$A$1:$AS$610,36,FALSE)</f>
        <v>0</v>
      </c>
      <c r="AM126" s="34">
        <f>VLOOKUP(C126,[1]Sheet2!$A$1:$AS$610,37,FALSE)</f>
        <v>0</v>
      </c>
      <c r="AN126" s="34">
        <f>VLOOKUP(C126,[1]Sheet2!$A$1:$AS$610,38,FALSE)</f>
        <v>0</v>
      </c>
      <c r="AO126" s="34">
        <f>VLOOKUP(C126,[1]Sheet2!$A$1:$AS$610,39,FALSE)</f>
        <v>0</v>
      </c>
      <c r="AP126" s="34">
        <f>VLOOKUP(C126,[1]Sheet2!$A$1:$AS$610,40,FALSE)</f>
        <v>0</v>
      </c>
      <c r="AQ126" s="34">
        <f t="shared" ref="AQ126:AQ127" si="88">AR126+AS126+AT126+AU126</f>
        <v>0</v>
      </c>
      <c r="AR126" s="34">
        <f>VLOOKUP(C126,[1]Sheet2!$A$1:$AS$610,42,FALSE)</f>
        <v>0</v>
      </c>
      <c r="AS126" s="34">
        <f>VLOOKUP(C126,[1]Sheet2!$A$1:$AS$610,43,FALSE)</f>
        <v>0</v>
      </c>
      <c r="AT126" s="34">
        <f>VLOOKUP(C126,[1]Sheet2!$A$1:$AS$610,44,FALSE)</f>
        <v>0</v>
      </c>
      <c r="AU126" s="34">
        <f>VLOOKUP(C126,[1]Sheet2!$A$1:$AS$610,45,FALSE)</f>
        <v>0</v>
      </c>
      <c r="AV126" s="35">
        <f t="shared" ref="AV126:AV127" si="89">F126-V126</f>
        <v>-178583989302</v>
      </c>
      <c r="AW126" s="35">
        <f t="shared" ref="AW126:AW127" si="90">AJ126-AQ126</f>
        <v>178583989302</v>
      </c>
      <c r="AX126" s="36">
        <f t="shared" ref="AX126:AX127" si="91">AW126+AV126</f>
        <v>0</v>
      </c>
    </row>
    <row r="127" spans="1:51" s="45" customFormat="1" ht="15" customHeight="1" x14ac:dyDescent="0.25">
      <c r="A127" s="46">
        <f>A121+1</f>
        <v>95</v>
      </c>
      <c r="B127" s="46">
        <v>1</v>
      </c>
      <c r="C127" s="47" t="s">
        <v>226</v>
      </c>
      <c r="D127" s="39" t="s">
        <v>227</v>
      </c>
      <c r="E127" s="40">
        <v>42726</v>
      </c>
      <c r="F127" s="48">
        <f t="shared" si="80"/>
        <v>1119600072723</v>
      </c>
      <c r="G127" s="49">
        <f t="shared" si="81"/>
        <v>87188800949</v>
      </c>
      <c r="H127" s="49">
        <f>VLOOKUP(C127,[1]Sheet2!$A$1:$AS$610,6,FALSE)</f>
        <v>17273670851</v>
      </c>
      <c r="I127" s="49">
        <f>VLOOKUP(C127,[1]Sheet2!$A$1:$AS$610,7,FALSE)</f>
        <v>6914016650</v>
      </c>
      <c r="J127" s="49">
        <f>VLOOKUP(C127,[1]Sheet2!$A$1:$AS$610,8,FALSE)</f>
        <v>8000000000</v>
      </c>
      <c r="K127" s="49">
        <f>VLOOKUP(C127,[1]Sheet2!$A$1:$AS$610,9,FALSE)</f>
        <v>55001113448</v>
      </c>
      <c r="L127" s="49">
        <f t="shared" si="82"/>
        <v>821359657063</v>
      </c>
      <c r="M127" s="49">
        <f>VLOOKUP(C127,[1]Sheet2!$A$1:$AS$610,11,FALSE)</f>
        <v>133747031063</v>
      </c>
      <c r="N127" s="49">
        <f>VLOOKUP(C127,[1]Sheet2!$A$1:$AS$610,12,FALSE)</f>
        <v>611107019000</v>
      </c>
      <c r="O127" s="49">
        <f>VLOOKUP(C127,[1]Sheet2!$A$1:$AS$610,13,FALSE)</f>
        <v>76505607000</v>
      </c>
      <c r="P127" s="49">
        <f t="shared" si="83"/>
        <v>211051614711</v>
      </c>
      <c r="Q127" s="49">
        <f>VLOOKUP(C127,[1]Sheet2!$A$1:$AS$610,15,FALSE)</f>
        <v>0</v>
      </c>
      <c r="R127" s="49">
        <f>VLOOKUP(C127,[1]Sheet2!$A$1:$AS$610,16,FALSE)</f>
        <v>0</v>
      </c>
      <c r="S127" s="49">
        <f>VLOOKUP(C127,[1]Sheet2!$A$1:$AS$610,17,FALSE)</f>
        <v>41050007711</v>
      </c>
      <c r="T127" s="49">
        <f>VLOOKUP(C127,[1]Sheet2!$A$1:$AS$610,18,FALSE)</f>
        <v>82139708000</v>
      </c>
      <c r="U127" s="49">
        <f>VLOOKUP(C127,[1]Sheet2!$A$1:$AS$610,19,FALSE)</f>
        <v>87861899000</v>
      </c>
      <c r="V127" s="49">
        <f t="shared" si="84"/>
        <v>1136063909352.0601</v>
      </c>
      <c r="W127" s="49">
        <f t="shared" si="85"/>
        <v>640581692575.06006</v>
      </c>
      <c r="X127" s="49">
        <f>VLOOKUP(C127,[1]Sheet2!$A$1:$AS$610,22,FALSE)</f>
        <v>414351286337.76001</v>
      </c>
      <c r="Y127" s="49">
        <f>VLOOKUP(C127,[1]Sheet2!$A$1:$AS$610,23,FALSE)</f>
        <v>0</v>
      </c>
      <c r="Z127" s="49">
        <f>VLOOKUP(C127,[1]Sheet2!$A$1:$AS$610,24,FALSE)</f>
        <v>1200000000</v>
      </c>
      <c r="AA127" s="49">
        <f>VLOOKUP(C127,[1]Sheet2!$A$1:$AS$610,25,FALSE)</f>
        <v>30253640000</v>
      </c>
      <c r="AB127" s="49">
        <f>VLOOKUP(C127,[1]Sheet2!$A$1:$AS$610,26,FALSE)</f>
        <v>24472300000</v>
      </c>
      <c r="AC127" s="49">
        <f>VLOOKUP(C127,[1]Sheet2!$A$1:$AS$610,27,FALSE)</f>
        <v>0</v>
      </c>
      <c r="AD127" s="49">
        <f>VLOOKUP(C127,[1]Sheet2!$A$1:$AS$610,28,FALSE)</f>
        <v>167824466237.29999</v>
      </c>
      <c r="AE127" s="49">
        <f>VLOOKUP(C127,[1]Sheet2!$A$1:$AS$610,29,FALSE)</f>
        <v>2480000000</v>
      </c>
      <c r="AF127" s="49">
        <f t="shared" si="86"/>
        <v>495482216777</v>
      </c>
      <c r="AG127" s="49">
        <f>VLOOKUP(C127,[1]Sheet2!$A$1:$AS$610,31,FALSE)</f>
        <v>78507234901</v>
      </c>
      <c r="AH127" s="49">
        <f>VLOOKUP(C127,[1]Sheet2!$A$1:$AS$610,32,FALSE)</f>
        <v>230957341676</v>
      </c>
      <c r="AI127" s="49">
        <f>VLOOKUP(C127,[1]Sheet2!$A$1:$AS$610,33,FALSE)</f>
        <v>186017640200</v>
      </c>
      <c r="AJ127" s="49">
        <f t="shared" si="87"/>
        <v>26463836629.060001</v>
      </c>
      <c r="AK127" s="49">
        <f>VLOOKUP(C127,[1]Sheet2!$A$1:$AS$610,35,FALSE)</f>
        <v>26463836629.060001</v>
      </c>
      <c r="AL127" s="49">
        <f>VLOOKUP(C127,[1]Sheet2!$A$1:$AS$610,36,FALSE)</f>
        <v>0</v>
      </c>
      <c r="AM127" s="49">
        <f>VLOOKUP(C127,[1]Sheet2!$A$1:$AS$610,37,FALSE)</f>
        <v>0</v>
      </c>
      <c r="AN127" s="49">
        <f>VLOOKUP(C127,[1]Sheet2!$A$1:$AS$610,38,FALSE)</f>
        <v>0</v>
      </c>
      <c r="AO127" s="49">
        <f>VLOOKUP(C127,[1]Sheet2!$A$1:$AS$610,39,FALSE)</f>
        <v>0</v>
      </c>
      <c r="AP127" s="49">
        <f>VLOOKUP(C127,[1]Sheet2!$A$1:$AS$610,40,FALSE)</f>
        <v>0</v>
      </c>
      <c r="AQ127" s="49">
        <f t="shared" si="88"/>
        <v>10000000000</v>
      </c>
      <c r="AR127" s="49">
        <f>VLOOKUP(C127,[1]Sheet2!$A$1:$AS$610,42,FALSE)</f>
        <v>0</v>
      </c>
      <c r="AS127" s="49">
        <f>VLOOKUP(C127,[1]Sheet2!$A$1:$AS$610,43,FALSE)</f>
        <v>10000000000</v>
      </c>
      <c r="AT127" s="49">
        <f>VLOOKUP(C127,[1]Sheet2!$A$1:$AS$610,44,FALSE)</f>
        <v>0</v>
      </c>
      <c r="AU127" s="49">
        <f>VLOOKUP(C127,[1]Sheet2!$A$1:$AS$610,45,FALSE)</f>
        <v>0</v>
      </c>
      <c r="AV127" s="50">
        <f t="shared" si="89"/>
        <v>-16463836629.060059</v>
      </c>
      <c r="AW127" s="50">
        <f t="shared" si="90"/>
        <v>16463836629.060001</v>
      </c>
      <c r="AX127" s="44">
        <f t="shared" si="91"/>
        <v>-5.7220458984375E-5</v>
      </c>
    </row>
    <row r="128" spans="1:51" s="45" customFormat="1" ht="15" customHeight="1" x14ac:dyDescent="0.25">
      <c r="A128" s="37">
        <f t="shared" ref="A128:B137" si="92">A127+1</f>
        <v>96</v>
      </c>
      <c r="B128" s="37">
        <f t="shared" si="92"/>
        <v>2</v>
      </c>
      <c r="C128" s="47" t="s">
        <v>228</v>
      </c>
      <c r="D128" s="39" t="s">
        <v>96</v>
      </c>
      <c r="E128" s="40">
        <v>42734</v>
      </c>
      <c r="F128" s="41">
        <f t="shared" si="36"/>
        <v>1196830843441</v>
      </c>
      <c r="G128" s="42">
        <f t="shared" si="37"/>
        <v>127865952204</v>
      </c>
      <c r="H128" s="42">
        <f>VLOOKUP(C128,[1]Sheet2!$A$1:$AS$610,6,FALSE)</f>
        <v>28654800000</v>
      </c>
      <c r="I128" s="42">
        <f>VLOOKUP(C128,[1]Sheet2!$A$1:$AS$610,7,FALSE)</f>
        <v>4015527948</v>
      </c>
      <c r="J128" s="42">
        <f>VLOOKUP(C128,[1]Sheet2!$A$1:$AS$610,8,FALSE)</f>
        <v>3810734000</v>
      </c>
      <c r="K128" s="42">
        <f>VLOOKUP(C128,[1]Sheet2!$A$1:$AS$610,9,FALSE)</f>
        <v>91384890256</v>
      </c>
      <c r="L128" s="42">
        <f t="shared" si="38"/>
        <v>840882630000</v>
      </c>
      <c r="M128" s="42">
        <f>VLOOKUP(C128,[1]Sheet2!$A$1:$AS$610,11,FALSE)</f>
        <v>68394813000</v>
      </c>
      <c r="N128" s="42">
        <f>VLOOKUP(C128,[1]Sheet2!$A$1:$AS$610,12,FALSE)</f>
        <v>641635025000</v>
      </c>
      <c r="O128" s="42">
        <f>VLOOKUP(C128,[1]Sheet2!$A$1:$AS$610,13,FALSE)</f>
        <v>130852792000</v>
      </c>
      <c r="P128" s="42">
        <f t="shared" si="39"/>
        <v>228082261237</v>
      </c>
      <c r="Q128" s="42">
        <f>VLOOKUP(C128,[1]Sheet2!$A$1:$AS$610,15,FALSE)</f>
        <v>0</v>
      </c>
      <c r="R128" s="42">
        <f>VLOOKUP(C128,[1]Sheet2!$A$1:$AS$610,16,FALSE)</f>
        <v>0</v>
      </c>
      <c r="S128" s="42">
        <f>VLOOKUP(C128,[1]Sheet2!$A$1:$AS$610,17,FALSE)</f>
        <v>47003405237</v>
      </c>
      <c r="T128" s="42">
        <f>VLOOKUP(C128,[1]Sheet2!$A$1:$AS$610,18,FALSE)</f>
        <v>71170973000</v>
      </c>
      <c r="U128" s="42">
        <f>VLOOKUP(C128,[1]Sheet2!$A$1:$AS$610,19,FALSE)</f>
        <v>109907883000</v>
      </c>
      <c r="V128" s="42">
        <f t="shared" si="40"/>
        <v>1195887228413</v>
      </c>
      <c r="W128" s="42">
        <f t="shared" si="41"/>
        <v>751443749963.51001</v>
      </c>
      <c r="X128" s="42">
        <f>VLOOKUP(C128,[1]Sheet2!$A$1:$AS$610,22,FALSE)</f>
        <v>518184219087</v>
      </c>
      <c r="Y128" s="42">
        <f>VLOOKUP(C128,[1]Sheet2!$A$1:$AS$610,23,FALSE)</f>
        <v>0</v>
      </c>
      <c r="Z128" s="42">
        <f>VLOOKUP(C128,[1]Sheet2!$A$1:$AS$610,24,FALSE)</f>
        <v>606744000</v>
      </c>
      <c r="AA128" s="42">
        <f>VLOOKUP(C128,[1]Sheet2!$A$1:$AS$610,25,FALSE)</f>
        <v>8590600000</v>
      </c>
      <c r="AB128" s="42">
        <f>VLOOKUP(C128,[1]Sheet2!$A$1:$AS$610,26,FALSE)</f>
        <v>0</v>
      </c>
      <c r="AC128" s="42">
        <f>VLOOKUP(C128,[1]Sheet2!$A$1:$AS$610,27,FALSE)</f>
        <v>1041337000</v>
      </c>
      <c r="AD128" s="42">
        <f>VLOOKUP(C128,[1]Sheet2!$A$1:$AS$610,28,FALSE)</f>
        <v>202333954020</v>
      </c>
      <c r="AE128" s="42">
        <f>VLOOKUP(C128,[1]Sheet2!$A$1:$AS$610,29,FALSE)</f>
        <v>20686895856.509998</v>
      </c>
      <c r="AF128" s="42">
        <f t="shared" si="42"/>
        <v>444443478449.48999</v>
      </c>
      <c r="AG128" s="42">
        <f>VLOOKUP(C128,[1]Sheet2!$A$1:$AS$610,31,FALSE)</f>
        <v>48477690400</v>
      </c>
      <c r="AH128" s="42">
        <f>VLOOKUP(C128,[1]Sheet2!$A$1:$AS$610,32,FALSE)</f>
        <v>268315609285.48999</v>
      </c>
      <c r="AI128" s="42">
        <f>VLOOKUP(C128,[1]Sheet2!$A$1:$AS$610,33,FALSE)</f>
        <v>127650178764</v>
      </c>
      <c r="AJ128" s="42">
        <f t="shared" si="43"/>
        <v>0</v>
      </c>
      <c r="AK128" s="42">
        <f>VLOOKUP(C128,[1]Sheet2!$A$1:$AS$610,35,FALSE)</f>
        <v>0</v>
      </c>
      <c r="AL128" s="42">
        <f>VLOOKUP(C128,[1]Sheet2!$A$1:$AS$610,36,FALSE)</f>
        <v>0</v>
      </c>
      <c r="AM128" s="42">
        <f>VLOOKUP(C128,[1]Sheet2!$A$1:$AS$610,37,FALSE)</f>
        <v>0</v>
      </c>
      <c r="AN128" s="42">
        <f>VLOOKUP(C128,[1]Sheet2!$A$1:$AS$610,38,FALSE)</f>
        <v>0</v>
      </c>
      <c r="AO128" s="42">
        <f>VLOOKUP(C128,[1]Sheet2!$A$1:$AS$610,39,FALSE)</f>
        <v>0</v>
      </c>
      <c r="AP128" s="42">
        <f>VLOOKUP(C128,[1]Sheet2!$A$1:$AS$610,40,FALSE)</f>
        <v>0</v>
      </c>
      <c r="AQ128" s="42">
        <f t="shared" si="44"/>
        <v>943615028</v>
      </c>
      <c r="AR128" s="42">
        <f>VLOOKUP(C128,[1]Sheet2!$A$1:$AS$610,42,FALSE)</f>
        <v>0</v>
      </c>
      <c r="AS128" s="42">
        <f>VLOOKUP(C128,[1]Sheet2!$A$1:$AS$610,43,FALSE)</f>
        <v>943615028</v>
      </c>
      <c r="AT128" s="42">
        <f>VLOOKUP(C128,[1]Sheet2!$A$1:$AS$610,44,FALSE)</f>
        <v>0</v>
      </c>
      <c r="AU128" s="42">
        <f>VLOOKUP(C128,[1]Sheet2!$A$1:$AS$610,45,FALSE)</f>
        <v>0</v>
      </c>
      <c r="AV128" s="43">
        <f t="shared" si="45"/>
        <v>943615028</v>
      </c>
      <c r="AW128" s="43">
        <f t="shared" si="55"/>
        <v>-943615028</v>
      </c>
      <c r="AX128" s="44">
        <f t="shared" si="47"/>
        <v>0</v>
      </c>
    </row>
    <row r="129" spans="1:51" s="45" customFormat="1" ht="15" customHeight="1" x14ac:dyDescent="0.25">
      <c r="A129" s="37">
        <f t="shared" si="92"/>
        <v>97</v>
      </c>
      <c r="B129" s="37">
        <f t="shared" si="92"/>
        <v>3</v>
      </c>
      <c r="C129" s="38" t="s">
        <v>229</v>
      </c>
      <c r="D129" s="39" t="s">
        <v>90</v>
      </c>
      <c r="E129" s="40">
        <v>42734</v>
      </c>
      <c r="F129" s="41">
        <f t="shared" si="36"/>
        <v>1147840813354</v>
      </c>
      <c r="G129" s="42">
        <f t="shared" si="37"/>
        <v>74239258425</v>
      </c>
      <c r="H129" s="42">
        <f>VLOOKUP(C129,[1]Sheet2!$A$1:$AS$610,6,FALSE)</f>
        <v>11045000000</v>
      </c>
      <c r="I129" s="42">
        <f>VLOOKUP(C129,[1]Sheet2!$A$1:$AS$610,7,FALSE)</f>
        <v>4093000000</v>
      </c>
      <c r="J129" s="42">
        <f>VLOOKUP(C129,[1]Sheet2!$A$1:$AS$610,8,FALSE)</f>
        <v>7687090363</v>
      </c>
      <c r="K129" s="42">
        <f>VLOOKUP(C129,[1]Sheet2!$A$1:$AS$610,9,FALSE)</f>
        <v>51414168062</v>
      </c>
      <c r="L129" s="42">
        <f t="shared" si="38"/>
        <v>745136209529</v>
      </c>
      <c r="M129" s="42">
        <f>VLOOKUP(C129,[1]Sheet2!$A$1:$AS$610,11,FALSE)</f>
        <v>55350546529</v>
      </c>
      <c r="N129" s="42">
        <f>VLOOKUP(C129,[1]Sheet2!$A$1:$AS$610,12,FALSE)</f>
        <v>594747481000</v>
      </c>
      <c r="O129" s="42">
        <f>VLOOKUP(C129,[1]Sheet2!$A$1:$AS$610,13,FALSE)</f>
        <v>95038182000</v>
      </c>
      <c r="P129" s="42">
        <f t="shared" si="39"/>
        <v>328465345400</v>
      </c>
      <c r="Q129" s="42">
        <f>VLOOKUP(C129,[1]Sheet2!$A$1:$AS$610,15,FALSE)</f>
        <v>4500000000</v>
      </c>
      <c r="R129" s="42">
        <f>VLOOKUP(C129,[1]Sheet2!$A$1:$AS$610,16,FALSE)</f>
        <v>0</v>
      </c>
      <c r="S129" s="42">
        <f>VLOOKUP(C129,[1]Sheet2!$A$1:$AS$610,17,FALSE)</f>
        <v>35457238400</v>
      </c>
      <c r="T129" s="42">
        <f>VLOOKUP(C129,[1]Sheet2!$A$1:$AS$610,18,FALSE)</f>
        <v>75174072000</v>
      </c>
      <c r="U129" s="42">
        <f>VLOOKUP(C129,[1]Sheet2!$A$1:$AS$610,19,FALSE)</f>
        <v>213334035000</v>
      </c>
      <c r="V129" s="42">
        <f t="shared" si="40"/>
        <v>1173342758299</v>
      </c>
      <c r="W129" s="42">
        <f t="shared" si="41"/>
        <v>723820926822.90002</v>
      </c>
      <c r="X129" s="42">
        <f>VLOOKUP(C129,[1]Sheet2!$A$1:$AS$610,22,FALSE)</f>
        <v>425375556570</v>
      </c>
      <c r="Y129" s="42">
        <f>VLOOKUP(C129,[1]Sheet2!$A$1:$AS$610,23,FALSE)</f>
        <v>0</v>
      </c>
      <c r="Z129" s="42">
        <f>VLOOKUP(C129,[1]Sheet2!$A$1:$AS$610,24,FALSE)</f>
        <v>0</v>
      </c>
      <c r="AA129" s="42">
        <f>VLOOKUP(C129,[1]Sheet2!$A$1:$AS$610,25,FALSE)</f>
        <v>13785000000</v>
      </c>
      <c r="AB129" s="42">
        <f>VLOOKUP(C129,[1]Sheet2!$A$1:$AS$610,26,FALSE)</f>
        <v>2000000000</v>
      </c>
      <c r="AC129" s="42">
        <f>VLOOKUP(C129,[1]Sheet2!$A$1:$AS$610,27,FALSE)</f>
        <v>0</v>
      </c>
      <c r="AD129" s="42">
        <f>VLOOKUP(C129,[1]Sheet2!$A$1:$AS$610,28,FALSE)</f>
        <v>281471540252.90002</v>
      </c>
      <c r="AE129" s="42">
        <f>VLOOKUP(C129,[1]Sheet2!$A$1:$AS$610,29,FALSE)</f>
        <v>1188830000</v>
      </c>
      <c r="AF129" s="42">
        <f t="shared" si="42"/>
        <v>449521831476.09998</v>
      </c>
      <c r="AG129" s="42">
        <f>VLOOKUP(C129,[1]Sheet2!$A$1:$AS$610,31,FALSE)</f>
        <v>47804554259</v>
      </c>
      <c r="AH129" s="42">
        <f>VLOOKUP(C129,[1]Sheet2!$A$1:$AS$610,32,FALSE)</f>
        <v>199852348897.85001</v>
      </c>
      <c r="AI129" s="42">
        <f>VLOOKUP(C129,[1]Sheet2!$A$1:$AS$610,33,FALSE)</f>
        <v>201864928319.25</v>
      </c>
      <c r="AJ129" s="42">
        <f t="shared" si="43"/>
        <v>34001944945</v>
      </c>
      <c r="AK129" s="42">
        <f>VLOOKUP(C129,[1]Sheet2!$A$1:$AS$610,35,FALSE)</f>
        <v>34001944945</v>
      </c>
      <c r="AL129" s="42">
        <f>VLOOKUP(C129,[1]Sheet2!$A$1:$AS$610,36,FALSE)</f>
        <v>0</v>
      </c>
      <c r="AM129" s="42">
        <f>VLOOKUP(C129,[1]Sheet2!$A$1:$AS$610,37,FALSE)</f>
        <v>0</v>
      </c>
      <c r="AN129" s="42">
        <f>VLOOKUP(C129,[1]Sheet2!$A$1:$AS$610,38,FALSE)</f>
        <v>0</v>
      </c>
      <c r="AO129" s="42">
        <f>VLOOKUP(C129,[1]Sheet2!$A$1:$AS$610,39,FALSE)</f>
        <v>0</v>
      </c>
      <c r="AP129" s="42">
        <f>VLOOKUP(C129,[1]Sheet2!$A$1:$AS$610,40,FALSE)</f>
        <v>0</v>
      </c>
      <c r="AQ129" s="42">
        <f t="shared" si="44"/>
        <v>8500000000</v>
      </c>
      <c r="AR129" s="42">
        <f>VLOOKUP(C129,[1]Sheet2!$A$1:$AS$610,42,FALSE)</f>
        <v>0</v>
      </c>
      <c r="AS129" s="42">
        <f>VLOOKUP(C129,[1]Sheet2!$A$1:$AS$610,43,FALSE)</f>
        <v>8500000000</v>
      </c>
      <c r="AT129" s="42">
        <f>VLOOKUP(C129,[1]Sheet2!$A$1:$AS$610,44,FALSE)</f>
        <v>0</v>
      </c>
      <c r="AU129" s="42">
        <f>VLOOKUP(C129,[1]Sheet2!$A$1:$AS$610,45,FALSE)</f>
        <v>0</v>
      </c>
      <c r="AV129" s="43">
        <f t="shared" si="45"/>
        <v>-25501944945</v>
      </c>
      <c r="AW129" s="43">
        <f t="shared" si="55"/>
        <v>25501944945</v>
      </c>
      <c r="AX129" s="44">
        <f t="shared" si="47"/>
        <v>0</v>
      </c>
    </row>
    <row r="130" spans="1:51" s="45" customFormat="1" ht="15" customHeight="1" x14ac:dyDescent="0.25">
      <c r="A130" s="37">
        <f t="shared" si="92"/>
        <v>98</v>
      </c>
      <c r="B130" s="37">
        <f t="shared" si="92"/>
        <v>4</v>
      </c>
      <c r="C130" s="38" t="s">
        <v>230</v>
      </c>
      <c r="D130" s="39" t="s">
        <v>103</v>
      </c>
      <c r="E130" s="40">
        <v>42787</v>
      </c>
      <c r="F130" s="41">
        <f t="shared" si="36"/>
        <v>1310745592903.3999</v>
      </c>
      <c r="G130" s="42">
        <f t="shared" si="37"/>
        <v>87053470000</v>
      </c>
      <c r="H130" s="42">
        <f>VLOOKUP(C130,[1]Sheet2!$A$1:$AS$610,6,FALSE)</f>
        <v>19001500000</v>
      </c>
      <c r="I130" s="42">
        <f>VLOOKUP(C130,[1]Sheet2!$A$1:$AS$610,7,FALSE)</f>
        <v>8396007000</v>
      </c>
      <c r="J130" s="42">
        <f>VLOOKUP(C130,[1]Sheet2!$A$1:$AS$610,8,FALSE)</f>
        <v>3400000000</v>
      </c>
      <c r="K130" s="42">
        <f>VLOOKUP(C130,[1]Sheet2!$A$1:$AS$610,9,FALSE)</f>
        <v>56255963000</v>
      </c>
      <c r="L130" s="42">
        <f t="shared" si="38"/>
        <v>908866504163</v>
      </c>
      <c r="M130" s="42">
        <f>VLOOKUP(C130,[1]Sheet2!$A$1:$AS$610,11,FALSE)</f>
        <v>72922493163</v>
      </c>
      <c r="N130" s="42">
        <f>VLOOKUP(C130,[1]Sheet2!$A$1:$AS$610,12,FALSE)</f>
        <v>729326432000</v>
      </c>
      <c r="O130" s="42">
        <f>VLOOKUP(C130,[1]Sheet2!$A$1:$AS$610,13,FALSE)</f>
        <v>106617579000</v>
      </c>
      <c r="P130" s="42">
        <f t="shared" si="39"/>
        <v>314825618740.40002</v>
      </c>
      <c r="Q130" s="42">
        <f>VLOOKUP(C130,[1]Sheet2!$A$1:$AS$610,15,FALSE)</f>
        <v>0</v>
      </c>
      <c r="R130" s="42">
        <f>VLOOKUP(C130,[1]Sheet2!$A$1:$AS$610,16,FALSE)</f>
        <v>0</v>
      </c>
      <c r="S130" s="42">
        <f>VLOOKUP(C130,[1]Sheet2!$A$1:$AS$610,17,FALSE)</f>
        <v>57379960740.400002</v>
      </c>
      <c r="T130" s="42">
        <f>VLOOKUP(C130,[1]Sheet2!$A$1:$AS$610,18,FALSE)</f>
        <v>99790071000</v>
      </c>
      <c r="U130" s="42">
        <f>VLOOKUP(C130,[1]Sheet2!$A$1:$AS$610,19,FALSE)</f>
        <v>157655587000</v>
      </c>
      <c r="V130" s="42">
        <f t="shared" si="40"/>
        <v>1368812260979.0698</v>
      </c>
      <c r="W130" s="42">
        <f t="shared" si="41"/>
        <v>770564603764</v>
      </c>
      <c r="X130" s="42">
        <f>VLOOKUP(C130,[1]Sheet2!$A$1:$AS$610,22,FALSE)</f>
        <v>512420562047.70001</v>
      </c>
      <c r="Y130" s="42">
        <f>VLOOKUP(C130,[1]Sheet2!$A$1:$AS$610,23,FALSE)</f>
        <v>0</v>
      </c>
      <c r="Z130" s="42">
        <f>VLOOKUP(C130,[1]Sheet2!$A$1:$AS$610,24,FALSE)</f>
        <v>0</v>
      </c>
      <c r="AA130" s="42">
        <f>VLOOKUP(C130,[1]Sheet2!$A$1:$AS$610,25,FALSE)</f>
        <v>13955283500</v>
      </c>
      <c r="AB130" s="42">
        <f>VLOOKUP(C130,[1]Sheet2!$A$1:$AS$610,26,FALSE)</f>
        <v>942663000</v>
      </c>
      <c r="AC130" s="42">
        <f>VLOOKUP(C130,[1]Sheet2!$A$1:$AS$610,27,FALSE)</f>
        <v>2739750700</v>
      </c>
      <c r="AD130" s="42">
        <f>VLOOKUP(C130,[1]Sheet2!$A$1:$AS$610,28,FALSE)</f>
        <v>239080479516.29999</v>
      </c>
      <c r="AE130" s="42">
        <f>VLOOKUP(C130,[1]Sheet2!$A$1:$AS$610,29,FALSE)</f>
        <v>1425865000</v>
      </c>
      <c r="AF130" s="42">
        <f t="shared" si="42"/>
        <v>598247657215.06995</v>
      </c>
      <c r="AG130" s="42">
        <f>VLOOKUP(C130,[1]Sheet2!$A$1:$AS$610,31,FALSE)</f>
        <v>75696624000</v>
      </c>
      <c r="AH130" s="42">
        <f>VLOOKUP(C130,[1]Sheet2!$A$1:$AS$610,32,FALSE)</f>
        <v>231362581396.60001</v>
      </c>
      <c r="AI130" s="42">
        <f>VLOOKUP(C130,[1]Sheet2!$A$1:$AS$610,33,FALSE)</f>
        <v>291188451818.46997</v>
      </c>
      <c r="AJ130" s="42">
        <f t="shared" si="43"/>
        <v>59566668075.669998</v>
      </c>
      <c r="AK130" s="42">
        <f>VLOOKUP(C130,[1]Sheet2!$A$1:$AS$610,35,FALSE)</f>
        <v>59566668075.669998</v>
      </c>
      <c r="AL130" s="42">
        <f>VLOOKUP(C130,[1]Sheet2!$A$1:$AS$610,36,FALSE)</f>
        <v>0</v>
      </c>
      <c r="AM130" s="42">
        <f>VLOOKUP(C130,[1]Sheet2!$A$1:$AS$610,37,FALSE)</f>
        <v>0</v>
      </c>
      <c r="AN130" s="42">
        <f>VLOOKUP(C130,[1]Sheet2!$A$1:$AS$610,38,FALSE)</f>
        <v>0</v>
      </c>
      <c r="AO130" s="42">
        <f>VLOOKUP(C130,[1]Sheet2!$A$1:$AS$610,39,FALSE)</f>
        <v>0</v>
      </c>
      <c r="AP130" s="42">
        <f>VLOOKUP(C130,[1]Sheet2!$A$1:$AS$610,40,FALSE)</f>
        <v>0</v>
      </c>
      <c r="AQ130" s="42">
        <f t="shared" si="44"/>
        <v>1500000000</v>
      </c>
      <c r="AR130" s="42">
        <f>VLOOKUP(C130,[1]Sheet2!$A$1:$AS$610,42,FALSE)</f>
        <v>0</v>
      </c>
      <c r="AS130" s="42">
        <f>VLOOKUP(C130,[1]Sheet2!$A$1:$AS$610,43,FALSE)</f>
        <v>1500000000</v>
      </c>
      <c r="AT130" s="42">
        <f>VLOOKUP(C130,[1]Sheet2!$A$1:$AS$610,44,FALSE)</f>
        <v>0</v>
      </c>
      <c r="AU130" s="42">
        <f>VLOOKUP(C130,[1]Sheet2!$A$1:$AS$610,45,FALSE)</f>
        <v>0</v>
      </c>
      <c r="AV130" s="43">
        <f t="shared" si="45"/>
        <v>-58066668075.669922</v>
      </c>
      <c r="AW130" s="43">
        <f t="shared" si="55"/>
        <v>58066668075.669998</v>
      </c>
      <c r="AX130" s="44">
        <f t="shared" si="47"/>
        <v>7.62939453125E-5</v>
      </c>
    </row>
    <row r="131" spans="1:51" s="45" customFormat="1" ht="15" customHeight="1" x14ac:dyDescent="0.25">
      <c r="A131" s="37">
        <f t="shared" si="92"/>
        <v>99</v>
      </c>
      <c r="B131" s="37">
        <f t="shared" si="92"/>
        <v>5</v>
      </c>
      <c r="C131" s="38" t="s">
        <v>231</v>
      </c>
      <c r="D131" s="39" t="s">
        <v>232</v>
      </c>
      <c r="E131" s="40">
        <v>42733</v>
      </c>
      <c r="F131" s="41">
        <f t="shared" si="36"/>
        <v>1182658021600</v>
      </c>
      <c r="G131" s="42">
        <f t="shared" si="37"/>
        <v>58752280400</v>
      </c>
      <c r="H131" s="42">
        <f>VLOOKUP(C131,[1]Sheet2!$A$1:$AS$610,6,FALSE)</f>
        <v>24295389000</v>
      </c>
      <c r="I131" s="42">
        <f>VLOOKUP(C131,[1]Sheet2!$A$1:$AS$610,7,FALSE)</f>
        <v>15283520000</v>
      </c>
      <c r="J131" s="42">
        <f>VLOOKUP(C131,[1]Sheet2!$A$1:$AS$610,8,FALSE)</f>
        <v>6000000000</v>
      </c>
      <c r="K131" s="42">
        <f>VLOOKUP(C131,[1]Sheet2!$A$1:$AS$610,9,FALSE)</f>
        <v>13173371400</v>
      </c>
      <c r="L131" s="42">
        <f t="shared" si="38"/>
        <v>876645698000</v>
      </c>
      <c r="M131" s="42">
        <f>VLOOKUP(C131,[1]Sheet2!$A$1:$AS$610,11,FALSE)</f>
        <v>112507381000</v>
      </c>
      <c r="N131" s="42">
        <f>VLOOKUP(C131,[1]Sheet2!$A$1:$AS$610,12,FALSE)</f>
        <v>681513626000</v>
      </c>
      <c r="O131" s="42">
        <f>VLOOKUP(C131,[1]Sheet2!$A$1:$AS$610,13,FALSE)</f>
        <v>82624691000</v>
      </c>
      <c r="P131" s="42">
        <f t="shared" si="39"/>
        <v>247260043200</v>
      </c>
      <c r="Q131" s="42">
        <f>VLOOKUP(C131,[1]Sheet2!$A$1:$AS$610,15,FALSE)</f>
        <v>0</v>
      </c>
      <c r="R131" s="42">
        <f>VLOOKUP(C131,[1]Sheet2!$A$1:$AS$610,16,FALSE)</f>
        <v>0</v>
      </c>
      <c r="S131" s="42">
        <f>VLOOKUP(C131,[1]Sheet2!$A$1:$AS$610,17,FALSE)</f>
        <v>38200000200</v>
      </c>
      <c r="T131" s="42">
        <f>VLOOKUP(C131,[1]Sheet2!$A$1:$AS$610,18,FALSE)</f>
        <v>90540767000</v>
      </c>
      <c r="U131" s="42">
        <f>VLOOKUP(C131,[1]Sheet2!$A$1:$AS$610,19,FALSE)</f>
        <v>118519276000</v>
      </c>
      <c r="V131" s="42">
        <f t="shared" si="40"/>
        <v>1229405564186</v>
      </c>
      <c r="W131" s="42">
        <f t="shared" si="41"/>
        <v>637251712663</v>
      </c>
      <c r="X131" s="42">
        <f>VLOOKUP(C131,[1]Sheet2!$A$1:$AS$610,22,FALSE)</f>
        <v>426332135963</v>
      </c>
      <c r="Y131" s="42">
        <f>VLOOKUP(C131,[1]Sheet2!$A$1:$AS$610,23,FALSE)</f>
        <v>0</v>
      </c>
      <c r="Z131" s="42">
        <f>VLOOKUP(C131,[1]Sheet2!$A$1:$AS$610,24,FALSE)</f>
        <v>1000000000</v>
      </c>
      <c r="AA131" s="42">
        <f>VLOOKUP(C131,[1]Sheet2!$A$1:$AS$610,25,FALSE)</f>
        <v>6729000000</v>
      </c>
      <c r="AB131" s="42">
        <f>VLOOKUP(C131,[1]Sheet2!$A$1:$AS$610,26,FALSE)</f>
        <v>0</v>
      </c>
      <c r="AC131" s="42">
        <f>VLOOKUP(C131,[1]Sheet2!$A$1:$AS$610,27,FALSE)</f>
        <v>4700000000</v>
      </c>
      <c r="AD131" s="42">
        <f>VLOOKUP(C131,[1]Sheet2!$A$1:$AS$610,28,FALSE)</f>
        <v>197990576700</v>
      </c>
      <c r="AE131" s="42">
        <f>VLOOKUP(C131,[1]Sheet2!$A$1:$AS$610,29,FALSE)</f>
        <v>500000000</v>
      </c>
      <c r="AF131" s="42">
        <f t="shared" si="42"/>
        <v>592153851523</v>
      </c>
      <c r="AG131" s="42">
        <f>VLOOKUP(C131,[1]Sheet2!$A$1:$AS$610,31,FALSE)</f>
        <v>51730995401.760002</v>
      </c>
      <c r="AH131" s="42">
        <f>VLOOKUP(C131,[1]Sheet2!$A$1:$AS$610,32,FALSE)</f>
        <v>138550571756.23999</v>
      </c>
      <c r="AI131" s="42">
        <f>VLOOKUP(C131,[1]Sheet2!$A$1:$AS$610,33,FALSE)</f>
        <v>401872284365</v>
      </c>
      <c r="AJ131" s="42">
        <f t="shared" si="43"/>
        <v>46747542586</v>
      </c>
      <c r="AK131" s="42">
        <f>VLOOKUP(C131,[1]Sheet2!$A$1:$AS$610,35,FALSE)</f>
        <v>46747542586</v>
      </c>
      <c r="AL131" s="42">
        <f>VLOOKUP(C131,[1]Sheet2!$A$1:$AS$610,36,FALSE)</f>
        <v>0</v>
      </c>
      <c r="AM131" s="42">
        <f>VLOOKUP(C131,[1]Sheet2!$A$1:$AS$610,37,FALSE)</f>
        <v>0</v>
      </c>
      <c r="AN131" s="42">
        <f>VLOOKUP(C131,[1]Sheet2!$A$1:$AS$610,38,FALSE)</f>
        <v>0</v>
      </c>
      <c r="AO131" s="42">
        <f>VLOOKUP(C131,[1]Sheet2!$A$1:$AS$610,39,FALSE)</f>
        <v>0</v>
      </c>
      <c r="AP131" s="42">
        <f>VLOOKUP(C131,[1]Sheet2!$A$1:$AS$610,40,FALSE)</f>
        <v>0</v>
      </c>
      <c r="AQ131" s="42">
        <f t="shared" si="44"/>
        <v>0</v>
      </c>
      <c r="AR131" s="42">
        <f>VLOOKUP(C131,[1]Sheet2!$A$1:$AS$610,42,FALSE)</f>
        <v>0</v>
      </c>
      <c r="AS131" s="42">
        <f>VLOOKUP(C131,[1]Sheet2!$A$1:$AS$610,43,FALSE)</f>
        <v>0</v>
      </c>
      <c r="AT131" s="42">
        <f>VLOOKUP(C131,[1]Sheet2!$A$1:$AS$610,44,FALSE)</f>
        <v>0</v>
      </c>
      <c r="AU131" s="42">
        <f>VLOOKUP(C131,[1]Sheet2!$A$1:$AS$610,45,FALSE)</f>
        <v>0</v>
      </c>
      <c r="AV131" s="43">
        <f t="shared" si="45"/>
        <v>-46747542586</v>
      </c>
      <c r="AW131" s="43">
        <f t="shared" si="55"/>
        <v>46747542586</v>
      </c>
      <c r="AX131" s="44">
        <f t="shared" si="47"/>
        <v>0</v>
      </c>
    </row>
    <row r="132" spans="1:51" s="45" customFormat="1" ht="15" customHeight="1" x14ac:dyDescent="0.25">
      <c r="A132" s="37">
        <f t="shared" si="92"/>
        <v>100</v>
      </c>
      <c r="B132" s="37">
        <f t="shared" si="92"/>
        <v>6</v>
      </c>
      <c r="C132" s="38" t="s">
        <v>233</v>
      </c>
      <c r="D132" s="39" t="s">
        <v>99</v>
      </c>
      <c r="E132" s="40">
        <v>42734</v>
      </c>
      <c r="F132" s="41">
        <f t="shared" si="36"/>
        <v>1162320526264.8</v>
      </c>
      <c r="G132" s="42">
        <f t="shared" si="37"/>
        <v>75468864272.800003</v>
      </c>
      <c r="H132" s="42">
        <f>VLOOKUP(C132,[1]Sheet2!$A$1:$AS$610,6,FALSE)</f>
        <v>11044100000</v>
      </c>
      <c r="I132" s="42">
        <f>VLOOKUP(C132,[1]Sheet2!$A$1:$AS$610,7,FALSE)</f>
        <v>2432200000</v>
      </c>
      <c r="J132" s="42">
        <f>VLOOKUP(C132,[1]Sheet2!$A$1:$AS$610,8,FALSE)</f>
        <v>3673073042.8000002</v>
      </c>
      <c r="K132" s="42">
        <f>VLOOKUP(C132,[1]Sheet2!$A$1:$AS$610,9,FALSE)</f>
        <v>58319491230</v>
      </c>
      <c r="L132" s="42">
        <f t="shared" si="38"/>
        <v>778562067010</v>
      </c>
      <c r="M132" s="42">
        <f>VLOOKUP(C132,[1]Sheet2!$A$1:$AS$610,11,FALSE)</f>
        <v>100806829010</v>
      </c>
      <c r="N132" s="42">
        <f>VLOOKUP(C132,[1]Sheet2!$A$1:$AS$610,12,FALSE)</f>
        <v>588319831000</v>
      </c>
      <c r="O132" s="42">
        <f>VLOOKUP(C132,[1]Sheet2!$A$1:$AS$610,13,FALSE)</f>
        <v>89435407000</v>
      </c>
      <c r="P132" s="42">
        <f t="shared" si="39"/>
        <v>308289594982</v>
      </c>
      <c r="Q132" s="42">
        <f>VLOOKUP(C132,[1]Sheet2!$A$1:$AS$610,15,FALSE)</f>
        <v>0</v>
      </c>
      <c r="R132" s="42">
        <f>VLOOKUP(C132,[1]Sheet2!$A$1:$AS$610,16,FALSE)</f>
        <v>0</v>
      </c>
      <c r="S132" s="42">
        <f>VLOOKUP(C132,[1]Sheet2!$A$1:$AS$610,17,FALSE)</f>
        <v>33841333982</v>
      </c>
      <c r="T132" s="42">
        <f>VLOOKUP(C132,[1]Sheet2!$A$1:$AS$610,18,FALSE)</f>
        <v>144799313000</v>
      </c>
      <c r="U132" s="42">
        <f>VLOOKUP(C132,[1]Sheet2!$A$1:$AS$610,19,FALSE)</f>
        <v>129648948000</v>
      </c>
      <c r="V132" s="42">
        <f t="shared" si="40"/>
        <v>1177169651264.8</v>
      </c>
      <c r="W132" s="42">
        <f t="shared" si="41"/>
        <v>636588402374.80005</v>
      </c>
      <c r="X132" s="42">
        <f>VLOOKUP(C132,[1]Sheet2!$A$1:$AS$610,22,FALSE)</f>
        <v>422150011460.79999</v>
      </c>
      <c r="Y132" s="42">
        <f>VLOOKUP(C132,[1]Sheet2!$A$1:$AS$610,23,FALSE)</f>
        <v>0</v>
      </c>
      <c r="Z132" s="42">
        <f>VLOOKUP(C132,[1]Sheet2!$A$1:$AS$610,24,FALSE)</f>
        <v>0</v>
      </c>
      <c r="AA132" s="42">
        <f>VLOOKUP(C132,[1]Sheet2!$A$1:$AS$610,25,FALSE)</f>
        <v>20224490000</v>
      </c>
      <c r="AB132" s="42">
        <f>VLOOKUP(C132,[1]Sheet2!$A$1:$AS$610,26,FALSE)</f>
        <v>200000000</v>
      </c>
      <c r="AC132" s="42">
        <f>VLOOKUP(C132,[1]Sheet2!$A$1:$AS$610,27,FALSE)</f>
        <v>0</v>
      </c>
      <c r="AD132" s="42">
        <f>VLOOKUP(C132,[1]Sheet2!$A$1:$AS$610,28,FALSE)</f>
        <v>192513900914</v>
      </c>
      <c r="AE132" s="42">
        <f>VLOOKUP(C132,[1]Sheet2!$A$1:$AS$610,29,FALSE)</f>
        <v>1500000000</v>
      </c>
      <c r="AF132" s="42">
        <f t="shared" si="42"/>
        <v>540581248890</v>
      </c>
      <c r="AG132" s="42">
        <f>VLOOKUP(C132,[1]Sheet2!$A$1:$AS$610,31,FALSE)</f>
        <v>103392538150</v>
      </c>
      <c r="AH132" s="42">
        <f>VLOOKUP(C132,[1]Sheet2!$A$1:$AS$610,32,FALSE)</f>
        <v>219018197046</v>
      </c>
      <c r="AI132" s="42">
        <f>VLOOKUP(C132,[1]Sheet2!$A$1:$AS$610,33,FALSE)</f>
        <v>218170513694</v>
      </c>
      <c r="AJ132" s="42">
        <f t="shared" si="43"/>
        <v>30000000000</v>
      </c>
      <c r="AK132" s="42">
        <f>VLOOKUP(C132,[1]Sheet2!$A$1:$AS$610,35,FALSE)</f>
        <v>30000000000</v>
      </c>
      <c r="AL132" s="42">
        <f>VLOOKUP(C132,[1]Sheet2!$A$1:$AS$610,36,FALSE)</f>
        <v>0</v>
      </c>
      <c r="AM132" s="42">
        <f>VLOOKUP(C132,[1]Sheet2!$A$1:$AS$610,37,FALSE)</f>
        <v>0</v>
      </c>
      <c r="AN132" s="42">
        <f>VLOOKUP(C132,[1]Sheet2!$A$1:$AS$610,38,FALSE)</f>
        <v>0</v>
      </c>
      <c r="AO132" s="42">
        <f>VLOOKUP(C132,[1]Sheet2!$A$1:$AS$610,39,FALSE)</f>
        <v>0</v>
      </c>
      <c r="AP132" s="42">
        <f>VLOOKUP(C132,[1]Sheet2!$A$1:$AS$610,40,FALSE)</f>
        <v>0</v>
      </c>
      <c r="AQ132" s="42">
        <f t="shared" si="44"/>
        <v>15150875000</v>
      </c>
      <c r="AR132" s="42">
        <f>VLOOKUP(C132,[1]Sheet2!$A$1:$AS$610,42,FALSE)</f>
        <v>0</v>
      </c>
      <c r="AS132" s="42">
        <f>VLOOKUP(C132,[1]Sheet2!$A$1:$AS$610,43,FALSE)</f>
        <v>15150875000</v>
      </c>
      <c r="AT132" s="42">
        <f>VLOOKUP(C132,[1]Sheet2!$A$1:$AS$610,44,FALSE)</f>
        <v>0</v>
      </c>
      <c r="AU132" s="42">
        <f>VLOOKUP(C132,[1]Sheet2!$A$1:$AS$610,45,FALSE)</f>
        <v>0</v>
      </c>
      <c r="AV132" s="43">
        <f t="shared" si="45"/>
        <v>-14849125000</v>
      </c>
      <c r="AW132" s="43">
        <f t="shared" si="55"/>
        <v>14849125000</v>
      </c>
      <c r="AX132" s="44">
        <f t="shared" si="47"/>
        <v>0</v>
      </c>
    </row>
    <row r="133" spans="1:51" s="45" customFormat="1" ht="15" customHeight="1" x14ac:dyDescent="0.25">
      <c r="A133" s="37">
        <f t="shared" si="92"/>
        <v>101</v>
      </c>
      <c r="B133" s="37">
        <f t="shared" si="92"/>
        <v>7</v>
      </c>
      <c r="C133" s="38" t="s">
        <v>234</v>
      </c>
      <c r="D133" s="39" t="s">
        <v>94</v>
      </c>
      <c r="E133" s="40">
        <v>42734</v>
      </c>
      <c r="F133" s="41">
        <f t="shared" si="36"/>
        <v>1178001629977</v>
      </c>
      <c r="G133" s="42">
        <f t="shared" si="37"/>
        <v>90348000000</v>
      </c>
      <c r="H133" s="42">
        <f>VLOOKUP(C133,[1]Sheet2!$A$1:$AS$610,6,FALSE)</f>
        <v>25572210806</v>
      </c>
      <c r="I133" s="42">
        <f>VLOOKUP(C133,[1]Sheet2!$A$1:$AS$610,7,FALSE)</f>
        <v>23152752756</v>
      </c>
      <c r="J133" s="42">
        <f>VLOOKUP(C133,[1]Sheet2!$A$1:$AS$610,8,FALSE)</f>
        <v>9876364971</v>
      </c>
      <c r="K133" s="42">
        <f>VLOOKUP(C133,[1]Sheet2!$A$1:$AS$610,9,FALSE)</f>
        <v>31746671467</v>
      </c>
      <c r="L133" s="42">
        <f t="shared" si="38"/>
        <v>955380759724</v>
      </c>
      <c r="M133" s="42">
        <f>VLOOKUP(C133,[1]Sheet2!$A$1:$AS$610,11,FALSE)</f>
        <v>281241181890</v>
      </c>
      <c r="N133" s="42">
        <f>VLOOKUP(C133,[1]Sheet2!$A$1:$AS$610,12,FALSE)</f>
        <v>538671405834</v>
      </c>
      <c r="O133" s="42">
        <f>VLOOKUP(C133,[1]Sheet2!$A$1:$AS$610,13,FALSE)</f>
        <v>135468172000</v>
      </c>
      <c r="P133" s="42">
        <f t="shared" si="39"/>
        <v>132272870253</v>
      </c>
      <c r="Q133" s="42">
        <f>VLOOKUP(C133,[1]Sheet2!$A$1:$AS$610,15,FALSE)</f>
        <v>0</v>
      </c>
      <c r="R133" s="42">
        <f>VLOOKUP(C133,[1]Sheet2!$A$1:$AS$610,16,FALSE)</f>
        <v>0</v>
      </c>
      <c r="S133" s="42">
        <f>VLOOKUP(C133,[1]Sheet2!$A$1:$AS$610,17,FALSE)</f>
        <v>41923177253</v>
      </c>
      <c r="T133" s="42">
        <f>VLOOKUP(C133,[1]Sheet2!$A$1:$AS$610,18,FALSE)</f>
        <v>0</v>
      </c>
      <c r="U133" s="42">
        <f>VLOOKUP(C133,[1]Sheet2!$A$1:$AS$610,19,FALSE)</f>
        <v>90349693000</v>
      </c>
      <c r="V133" s="42">
        <f t="shared" si="40"/>
        <v>1238001629977</v>
      </c>
      <c r="W133" s="42">
        <f t="shared" si="41"/>
        <v>642044482433</v>
      </c>
      <c r="X133" s="42">
        <f>VLOOKUP(C133,[1]Sheet2!$A$1:$AS$610,22,FALSE)</f>
        <v>457245907460</v>
      </c>
      <c r="Y133" s="42">
        <f>VLOOKUP(C133,[1]Sheet2!$A$1:$AS$610,23,FALSE)</f>
        <v>0</v>
      </c>
      <c r="Z133" s="42">
        <f>VLOOKUP(C133,[1]Sheet2!$A$1:$AS$610,24,FALSE)</f>
        <v>5854197000</v>
      </c>
      <c r="AA133" s="42">
        <f>VLOOKUP(C133,[1]Sheet2!$A$1:$AS$610,25,FALSE)</f>
        <v>4138200000</v>
      </c>
      <c r="AB133" s="42">
        <f>VLOOKUP(C133,[1]Sheet2!$A$1:$AS$610,26,FALSE)</f>
        <v>0</v>
      </c>
      <c r="AC133" s="42">
        <f>VLOOKUP(C133,[1]Sheet2!$A$1:$AS$610,27,FALSE)</f>
        <v>628749000</v>
      </c>
      <c r="AD133" s="42">
        <f>VLOOKUP(C133,[1]Sheet2!$A$1:$AS$610,28,FALSE)</f>
        <v>173377428973</v>
      </c>
      <c r="AE133" s="42">
        <f>VLOOKUP(C133,[1]Sheet2!$A$1:$AS$610,29,FALSE)</f>
        <v>800000000</v>
      </c>
      <c r="AF133" s="42">
        <f t="shared" si="42"/>
        <v>595957147544</v>
      </c>
      <c r="AG133" s="42">
        <f>VLOOKUP(C133,[1]Sheet2!$A$1:$AS$610,31,FALSE)</f>
        <v>57751376000</v>
      </c>
      <c r="AH133" s="42">
        <f>VLOOKUP(C133,[1]Sheet2!$A$1:$AS$610,32,FALSE)</f>
        <v>230749763808</v>
      </c>
      <c r="AI133" s="42">
        <f>VLOOKUP(C133,[1]Sheet2!$A$1:$AS$610,33,FALSE)</f>
        <v>307456007736</v>
      </c>
      <c r="AJ133" s="42">
        <f t="shared" si="43"/>
        <v>60000000000</v>
      </c>
      <c r="AK133" s="42">
        <f>VLOOKUP(C133,[1]Sheet2!$A$1:$AS$610,35,FALSE)</f>
        <v>60000000000</v>
      </c>
      <c r="AL133" s="42">
        <f>VLOOKUP(C133,[1]Sheet2!$A$1:$AS$610,36,FALSE)</f>
        <v>0</v>
      </c>
      <c r="AM133" s="42">
        <f>VLOOKUP(C133,[1]Sheet2!$A$1:$AS$610,37,FALSE)</f>
        <v>0</v>
      </c>
      <c r="AN133" s="42">
        <f>VLOOKUP(C133,[1]Sheet2!$A$1:$AS$610,38,FALSE)</f>
        <v>0</v>
      </c>
      <c r="AO133" s="42">
        <f>VLOOKUP(C133,[1]Sheet2!$A$1:$AS$610,39,FALSE)</f>
        <v>0</v>
      </c>
      <c r="AP133" s="42">
        <f>VLOOKUP(C133,[1]Sheet2!$A$1:$AS$610,40,FALSE)</f>
        <v>0</v>
      </c>
      <c r="AQ133" s="42">
        <f t="shared" si="44"/>
        <v>0</v>
      </c>
      <c r="AR133" s="42">
        <f>VLOOKUP(C133,[1]Sheet2!$A$1:$AS$610,42,FALSE)</f>
        <v>0</v>
      </c>
      <c r="AS133" s="42">
        <f>VLOOKUP(C133,[1]Sheet2!$A$1:$AS$610,43,FALSE)</f>
        <v>0</v>
      </c>
      <c r="AT133" s="42">
        <f>VLOOKUP(C133,[1]Sheet2!$A$1:$AS$610,44,FALSE)</f>
        <v>0</v>
      </c>
      <c r="AU133" s="42">
        <f>VLOOKUP(C133,[1]Sheet2!$A$1:$AS$610,45,FALSE)</f>
        <v>0</v>
      </c>
      <c r="AV133" s="43">
        <f t="shared" si="45"/>
        <v>-60000000000</v>
      </c>
      <c r="AW133" s="43">
        <f t="shared" si="55"/>
        <v>60000000000</v>
      </c>
      <c r="AX133" s="44">
        <f t="shared" si="47"/>
        <v>0</v>
      </c>
    </row>
    <row r="134" spans="1:51" s="45" customFormat="1" ht="15" customHeight="1" x14ac:dyDescent="0.25">
      <c r="A134" s="37">
        <f t="shared" si="92"/>
        <v>102</v>
      </c>
      <c r="B134" s="37">
        <f t="shared" si="92"/>
        <v>8</v>
      </c>
      <c r="C134" s="38" t="s">
        <v>235</v>
      </c>
      <c r="D134" s="39" t="s">
        <v>99</v>
      </c>
      <c r="E134" s="40">
        <v>42733</v>
      </c>
      <c r="F134" s="41">
        <f t="shared" si="36"/>
        <v>961104007281.02002</v>
      </c>
      <c r="G134" s="42">
        <f t="shared" si="37"/>
        <v>41945983890.020004</v>
      </c>
      <c r="H134" s="42">
        <f>VLOOKUP(C134,[1]Sheet2!$A$1:$AS$610,6,FALSE)</f>
        <v>14524892093.02</v>
      </c>
      <c r="I134" s="42">
        <f>VLOOKUP(C134,[1]Sheet2!$A$1:$AS$610,7,FALSE)</f>
        <v>6513071758</v>
      </c>
      <c r="J134" s="42">
        <f>VLOOKUP(C134,[1]Sheet2!$A$1:$AS$610,8,FALSE)</f>
        <v>4800000000</v>
      </c>
      <c r="K134" s="42">
        <f>VLOOKUP(C134,[1]Sheet2!$A$1:$AS$610,9,FALSE)</f>
        <v>16108020039</v>
      </c>
      <c r="L134" s="42">
        <f t="shared" si="38"/>
        <v>745512240150</v>
      </c>
      <c r="M134" s="42">
        <f>VLOOKUP(C134,[1]Sheet2!$A$1:$AS$610,11,FALSE)</f>
        <v>128786193150</v>
      </c>
      <c r="N134" s="42">
        <f>VLOOKUP(C134,[1]Sheet2!$A$1:$AS$610,12,FALSE)</f>
        <v>537929801000</v>
      </c>
      <c r="O134" s="42">
        <f>VLOOKUP(C134,[1]Sheet2!$A$1:$AS$610,13,FALSE)</f>
        <v>78796246000</v>
      </c>
      <c r="P134" s="42">
        <f t="shared" si="39"/>
        <v>173645783241</v>
      </c>
      <c r="Q134" s="42">
        <f>VLOOKUP(C134,[1]Sheet2!$A$1:$AS$610,15,FALSE)</f>
        <v>0</v>
      </c>
      <c r="R134" s="42">
        <f>VLOOKUP(C134,[1]Sheet2!$A$1:$AS$610,16,FALSE)</f>
        <v>0</v>
      </c>
      <c r="S134" s="42">
        <f>VLOOKUP(C134,[1]Sheet2!$A$1:$AS$610,17,FALSE)</f>
        <v>35390270241</v>
      </c>
      <c r="T134" s="42">
        <f>VLOOKUP(C134,[1]Sheet2!$A$1:$AS$610,18,FALSE)</f>
        <v>69505830000</v>
      </c>
      <c r="U134" s="42">
        <f>VLOOKUP(C134,[1]Sheet2!$A$1:$AS$610,19,FALSE)</f>
        <v>68749683000</v>
      </c>
      <c r="V134" s="42">
        <f t="shared" si="40"/>
        <v>1010395662000.88</v>
      </c>
      <c r="W134" s="42">
        <f t="shared" si="41"/>
        <v>541244445102.10999</v>
      </c>
      <c r="X134" s="42">
        <f>VLOOKUP(C134,[1]Sheet2!$A$1:$AS$610,22,FALSE)</f>
        <v>388374487187.10999</v>
      </c>
      <c r="Y134" s="42">
        <f>VLOOKUP(C134,[1]Sheet2!$A$1:$AS$610,23,FALSE)</f>
        <v>0</v>
      </c>
      <c r="Z134" s="42">
        <f>VLOOKUP(C134,[1]Sheet2!$A$1:$AS$610,24,FALSE)</f>
        <v>0</v>
      </c>
      <c r="AA134" s="42">
        <f>VLOOKUP(C134,[1]Sheet2!$A$1:$AS$610,25,FALSE)</f>
        <v>16933773500</v>
      </c>
      <c r="AB134" s="42">
        <f>VLOOKUP(C134,[1]Sheet2!$A$1:$AS$610,26,FALSE)</f>
        <v>1000000000</v>
      </c>
      <c r="AC134" s="42">
        <f>VLOOKUP(C134,[1]Sheet2!$A$1:$AS$610,27,FALSE)</f>
        <v>1936402000</v>
      </c>
      <c r="AD134" s="42">
        <f>VLOOKUP(C134,[1]Sheet2!$A$1:$AS$610,28,FALSE)</f>
        <v>131999782415</v>
      </c>
      <c r="AE134" s="42">
        <f>VLOOKUP(C134,[1]Sheet2!$A$1:$AS$610,29,FALSE)</f>
        <v>1000000000</v>
      </c>
      <c r="AF134" s="42">
        <f t="shared" si="42"/>
        <v>469151216898.77002</v>
      </c>
      <c r="AG134" s="42">
        <f>VLOOKUP(C134,[1]Sheet2!$A$1:$AS$610,31,FALSE)</f>
        <v>59493207744.709999</v>
      </c>
      <c r="AH134" s="42">
        <f>VLOOKUP(C134,[1]Sheet2!$A$1:$AS$610,32,FALSE)</f>
        <v>215594186385.26999</v>
      </c>
      <c r="AI134" s="42">
        <f>VLOOKUP(C134,[1]Sheet2!$A$1:$AS$610,33,FALSE)</f>
        <v>194063822768.79001</v>
      </c>
      <c r="AJ134" s="42">
        <f t="shared" si="43"/>
        <v>50791654719.860001</v>
      </c>
      <c r="AK134" s="42">
        <f>VLOOKUP(C134,[1]Sheet2!$A$1:$AS$610,35,FALSE)</f>
        <v>50791654719.860001</v>
      </c>
      <c r="AL134" s="42">
        <f>VLOOKUP(C134,[1]Sheet2!$A$1:$AS$610,36,FALSE)</f>
        <v>0</v>
      </c>
      <c r="AM134" s="42">
        <f>VLOOKUP(C134,[1]Sheet2!$A$1:$AS$610,37,FALSE)</f>
        <v>0</v>
      </c>
      <c r="AN134" s="42">
        <f>VLOOKUP(C134,[1]Sheet2!$A$1:$AS$610,38,FALSE)</f>
        <v>0</v>
      </c>
      <c r="AO134" s="42">
        <f>VLOOKUP(C134,[1]Sheet2!$A$1:$AS$610,39,FALSE)</f>
        <v>0</v>
      </c>
      <c r="AP134" s="42">
        <f>VLOOKUP(C134,[1]Sheet2!$A$1:$AS$610,40,FALSE)</f>
        <v>0</v>
      </c>
      <c r="AQ134" s="42">
        <f t="shared" si="44"/>
        <v>1500000000</v>
      </c>
      <c r="AR134" s="42">
        <f>VLOOKUP(C134,[1]Sheet2!$A$1:$AS$610,42,FALSE)</f>
        <v>0</v>
      </c>
      <c r="AS134" s="42">
        <f>VLOOKUP(C134,[1]Sheet2!$A$1:$AS$610,43,FALSE)</f>
        <v>1500000000</v>
      </c>
      <c r="AT134" s="42">
        <f>VLOOKUP(C134,[1]Sheet2!$A$1:$AS$610,44,FALSE)</f>
        <v>0</v>
      </c>
      <c r="AU134" s="42">
        <f>VLOOKUP(C134,[1]Sheet2!$A$1:$AS$610,45,FALSE)</f>
        <v>0</v>
      </c>
      <c r="AV134" s="43">
        <f t="shared" si="45"/>
        <v>-49291654719.859985</v>
      </c>
      <c r="AW134" s="43">
        <f t="shared" si="55"/>
        <v>49291654719.860001</v>
      </c>
      <c r="AX134" s="44">
        <f t="shared" si="47"/>
        <v>0</v>
      </c>
    </row>
    <row r="135" spans="1:51" s="45" customFormat="1" ht="15" customHeight="1" x14ac:dyDescent="0.25">
      <c r="A135" s="37">
        <f t="shared" si="92"/>
        <v>103</v>
      </c>
      <c r="B135" s="37">
        <f t="shared" si="92"/>
        <v>9</v>
      </c>
      <c r="C135" s="38" t="s">
        <v>236</v>
      </c>
      <c r="D135" s="39" t="s">
        <v>96</v>
      </c>
      <c r="E135" s="40">
        <v>42732</v>
      </c>
      <c r="F135" s="41">
        <f t="shared" si="36"/>
        <v>1011032806867</v>
      </c>
      <c r="G135" s="42">
        <f t="shared" si="37"/>
        <v>74317003867</v>
      </c>
      <c r="H135" s="42">
        <f>VLOOKUP(C135,[1]Sheet2!$A$1:$AS$610,6,FALSE)</f>
        <v>14993000000</v>
      </c>
      <c r="I135" s="42">
        <f>VLOOKUP(C135,[1]Sheet2!$A$1:$AS$610,7,FALSE)</f>
        <v>26941000000</v>
      </c>
      <c r="J135" s="42">
        <f>VLOOKUP(C135,[1]Sheet2!$A$1:$AS$610,8,FALSE)</f>
        <v>7000000000</v>
      </c>
      <c r="K135" s="42">
        <f>VLOOKUP(C135,[1]Sheet2!$A$1:$AS$610,9,FALSE)</f>
        <v>25383003867</v>
      </c>
      <c r="L135" s="42">
        <f t="shared" si="38"/>
        <v>729650066000</v>
      </c>
      <c r="M135" s="42">
        <f>VLOOKUP(C135,[1]Sheet2!$A$1:$AS$610,11,FALSE)</f>
        <v>76113071000</v>
      </c>
      <c r="N135" s="42">
        <f>VLOOKUP(C135,[1]Sheet2!$A$1:$AS$610,12,FALSE)</f>
        <v>587473427000</v>
      </c>
      <c r="O135" s="42">
        <f>VLOOKUP(C135,[1]Sheet2!$A$1:$AS$610,13,FALSE)</f>
        <v>66063568000</v>
      </c>
      <c r="P135" s="42">
        <f t="shared" si="39"/>
        <v>207065737000</v>
      </c>
      <c r="Q135" s="42">
        <f>VLOOKUP(C135,[1]Sheet2!$A$1:$AS$610,15,FALSE)</f>
        <v>0</v>
      </c>
      <c r="R135" s="42">
        <f>VLOOKUP(C135,[1]Sheet2!$A$1:$AS$610,16,FALSE)</f>
        <v>0</v>
      </c>
      <c r="S135" s="42">
        <f>VLOOKUP(C135,[1]Sheet2!$A$1:$AS$610,17,FALSE)</f>
        <v>40000000000</v>
      </c>
      <c r="T135" s="42">
        <f>VLOOKUP(C135,[1]Sheet2!$A$1:$AS$610,18,FALSE)</f>
        <v>81186423000</v>
      </c>
      <c r="U135" s="42">
        <f>VLOOKUP(C135,[1]Sheet2!$A$1:$AS$610,19,FALSE)</f>
        <v>85879314000</v>
      </c>
      <c r="V135" s="42">
        <f t="shared" si="40"/>
        <v>1005314174307</v>
      </c>
      <c r="W135" s="42">
        <f t="shared" si="41"/>
        <v>558040073123</v>
      </c>
      <c r="X135" s="42">
        <f>VLOOKUP(C135,[1]Sheet2!$A$1:$AS$610,22,FALSE)</f>
        <v>386918472222.91998</v>
      </c>
      <c r="Y135" s="42">
        <f>VLOOKUP(C135,[1]Sheet2!$A$1:$AS$610,23,FALSE)</f>
        <v>0</v>
      </c>
      <c r="Z135" s="42">
        <f>VLOOKUP(C135,[1]Sheet2!$A$1:$AS$610,24,FALSE)</f>
        <v>5836488000</v>
      </c>
      <c r="AA135" s="42">
        <f>VLOOKUP(C135,[1]Sheet2!$A$1:$AS$610,25,FALSE)</f>
        <v>6815800000</v>
      </c>
      <c r="AB135" s="42">
        <f>VLOOKUP(C135,[1]Sheet2!$A$1:$AS$610,26,FALSE)</f>
        <v>0</v>
      </c>
      <c r="AC135" s="42">
        <f>VLOOKUP(C135,[1]Sheet2!$A$1:$AS$610,27,FALSE)</f>
        <v>4187400000</v>
      </c>
      <c r="AD135" s="42">
        <f>VLOOKUP(C135,[1]Sheet2!$A$1:$AS$610,28,FALSE)</f>
        <v>153281912900.07999</v>
      </c>
      <c r="AE135" s="42">
        <f>VLOOKUP(C135,[1]Sheet2!$A$1:$AS$610,29,FALSE)</f>
        <v>1000000000</v>
      </c>
      <c r="AF135" s="42">
        <f t="shared" si="42"/>
        <v>447274101184</v>
      </c>
      <c r="AG135" s="42">
        <f>VLOOKUP(C135,[1]Sheet2!$A$1:$AS$610,31,FALSE)</f>
        <v>50314398000</v>
      </c>
      <c r="AH135" s="42">
        <f>VLOOKUP(C135,[1]Sheet2!$A$1:$AS$610,32,FALSE)</f>
        <v>151986467859</v>
      </c>
      <c r="AI135" s="42">
        <f>VLOOKUP(C135,[1]Sheet2!$A$1:$AS$610,33,FALSE)</f>
        <v>244973235325</v>
      </c>
      <c r="AJ135" s="42">
        <f t="shared" si="43"/>
        <v>30000000000</v>
      </c>
      <c r="AK135" s="42">
        <f>VLOOKUP(C135,[1]Sheet2!$A$1:$AS$610,35,FALSE)</f>
        <v>30000000000</v>
      </c>
      <c r="AL135" s="42">
        <f>VLOOKUP(C135,[1]Sheet2!$A$1:$AS$610,36,FALSE)</f>
        <v>0</v>
      </c>
      <c r="AM135" s="42">
        <f>VLOOKUP(C135,[1]Sheet2!$A$1:$AS$610,37,FALSE)</f>
        <v>0</v>
      </c>
      <c r="AN135" s="42">
        <f>VLOOKUP(C135,[1]Sheet2!$A$1:$AS$610,38,FALSE)</f>
        <v>0</v>
      </c>
      <c r="AO135" s="42">
        <f>VLOOKUP(C135,[1]Sheet2!$A$1:$AS$610,39,FALSE)</f>
        <v>0</v>
      </c>
      <c r="AP135" s="42">
        <f>VLOOKUP(C135,[1]Sheet2!$A$1:$AS$610,40,FALSE)</f>
        <v>0</v>
      </c>
      <c r="AQ135" s="42">
        <f t="shared" si="44"/>
        <v>35718632560</v>
      </c>
      <c r="AR135" s="42">
        <f>VLOOKUP(C135,[1]Sheet2!$A$1:$AS$610,42,FALSE)</f>
        <v>0</v>
      </c>
      <c r="AS135" s="42">
        <f>VLOOKUP(C135,[1]Sheet2!$A$1:$AS$610,43,FALSE)</f>
        <v>0</v>
      </c>
      <c r="AT135" s="42">
        <f>VLOOKUP(C135,[1]Sheet2!$A$1:$AS$610,44,FALSE)</f>
        <v>35718632560</v>
      </c>
      <c r="AU135" s="42">
        <f>VLOOKUP(C135,[1]Sheet2!$A$1:$AS$610,45,FALSE)</f>
        <v>0</v>
      </c>
      <c r="AV135" s="43">
        <f t="shared" si="45"/>
        <v>5718632560</v>
      </c>
      <c r="AW135" s="43">
        <f t="shared" si="55"/>
        <v>-5718632560</v>
      </c>
      <c r="AX135" s="44">
        <f t="shared" si="47"/>
        <v>0</v>
      </c>
    </row>
    <row r="136" spans="1:51" s="45" customFormat="1" ht="15" customHeight="1" x14ac:dyDescent="0.25">
      <c r="A136" s="37">
        <f t="shared" si="92"/>
        <v>104</v>
      </c>
      <c r="B136" s="37">
        <f t="shared" si="92"/>
        <v>10</v>
      </c>
      <c r="C136" s="38" t="s">
        <v>237</v>
      </c>
      <c r="D136" s="39" t="s">
        <v>238</v>
      </c>
      <c r="E136" s="40">
        <v>42734</v>
      </c>
      <c r="F136" s="41">
        <f t="shared" si="36"/>
        <v>1460789314919</v>
      </c>
      <c r="G136" s="42">
        <f t="shared" si="37"/>
        <v>320929773600</v>
      </c>
      <c r="H136" s="42">
        <f>VLOOKUP(C136,[1]Sheet2!$A$1:$AS$610,6,FALSE)</f>
        <v>197000000000</v>
      </c>
      <c r="I136" s="42">
        <f>VLOOKUP(C136,[1]Sheet2!$A$1:$AS$610,7,FALSE)</f>
        <v>73847471000</v>
      </c>
      <c r="J136" s="42">
        <f>VLOOKUP(C136,[1]Sheet2!$A$1:$AS$610,8,FALSE)</f>
        <v>8000000000</v>
      </c>
      <c r="K136" s="42">
        <f>VLOOKUP(C136,[1]Sheet2!$A$1:$AS$610,9,FALSE)</f>
        <v>42082302600</v>
      </c>
      <c r="L136" s="42">
        <f t="shared" si="38"/>
        <v>938653958000</v>
      </c>
      <c r="M136" s="42">
        <f>VLOOKUP(C136,[1]Sheet2!$A$1:$AS$610,11,FALSE)</f>
        <v>99096282000</v>
      </c>
      <c r="N136" s="42">
        <f>VLOOKUP(C136,[1]Sheet2!$A$1:$AS$610,12,FALSE)</f>
        <v>727564344000</v>
      </c>
      <c r="O136" s="42">
        <f>VLOOKUP(C136,[1]Sheet2!$A$1:$AS$610,13,FALSE)</f>
        <v>111993332000</v>
      </c>
      <c r="P136" s="42">
        <f t="shared" si="39"/>
        <v>201205583319</v>
      </c>
      <c r="Q136" s="42">
        <f>VLOOKUP(C136,[1]Sheet2!$A$1:$AS$610,15,FALSE)</f>
        <v>2000000000</v>
      </c>
      <c r="R136" s="42">
        <f>VLOOKUP(C136,[1]Sheet2!$A$1:$AS$610,16,FALSE)</f>
        <v>0</v>
      </c>
      <c r="S136" s="42">
        <f>VLOOKUP(C136,[1]Sheet2!$A$1:$AS$610,17,FALSE)</f>
        <v>77131750319</v>
      </c>
      <c r="T136" s="42">
        <f>VLOOKUP(C136,[1]Sheet2!$A$1:$AS$610,18,FALSE)</f>
        <v>122073833000</v>
      </c>
      <c r="U136" s="42">
        <f>VLOOKUP(C136,[1]Sheet2!$A$1:$AS$610,19,FALSE)</f>
        <v>0</v>
      </c>
      <c r="V136" s="42">
        <f t="shared" si="40"/>
        <v>1572662482484</v>
      </c>
      <c r="W136" s="42">
        <f t="shared" si="41"/>
        <v>765660583291</v>
      </c>
      <c r="X136" s="42">
        <f>VLOOKUP(C136,[1]Sheet2!$A$1:$AS$610,22,FALSE)</f>
        <v>736451301157</v>
      </c>
      <c r="Y136" s="42">
        <f>VLOOKUP(C136,[1]Sheet2!$A$1:$AS$610,23,FALSE)</f>
        <v>0</v>
      </c>
      <c r="Z136" s="42">
        <f>VLOOKUP(C136,[1]Sheet2!$A$1:$AS$610,24,FALSE)</f>
        <v>0</v>
      </c>
      <c r="AA136" s="42">
        <f>VLOOKUP(C136,[1]Sheet2!$A$1:$AS$610,25,FALSE)</f>
        <v>16809345000</v>
      </c>
      <c r="AB136" s="42">
        <f>VLOOKUP(C136,[1]Sheet2!$A$1:$AS$610,26,FALSE)</f>
        <v>1749455000</v>
      </c>
      <c r="AC136" s="42">
        <f>VLOOKUP(C136,[1]Sheet2!$A$1:$AS$610,27,FALSE)</f>
        <v>0</v>
      </c>
      <c r="AD136" s="42">
        <f>VLOOKUP(C136,[1]Sheet2!$A$1:$AS$610,28,FALSE)</f>
        <v>1292132400</v>
      </c>
      <c r="AE136" s="42">
        <f>VLOOKUP(C136,[1]Sheet2!$A$1:$AS$610,29,FALSE)</f>
        <v>9358349734</v>
      </c>
      <c r="AF136" s="42">
        <f t="shared" si="42"/>
        <v>807001899193</v>
      </c>
      <c r="AG136" s="42">
        <f>VLOOKUP(C136,[1]Sheet2!$A$1:$AS$610,31,FALSE)</f>
        <v>74809282350</v>
      </c>
      <c r="AH136" s="42">
        <f>VLOOKUP(C136,[1]Sheet2!$A$1:$AS$610,32,FALSE)</f>
        <v>346167273878</v>
      </c>
      <c r="AI136" s="42">
        <f>VLOOKUP(C136,[1]Sheet2!$A$1:$AS$610,33,FALSE)</f>
        <v>386025342965</v>
      </c>
      <c r="AJ136" s="42">
        <f t="shared" si="43"/>
        <v>118873167565</v>
      </c>
      <c r="AK136" s="42">
        <f>VLOOKUP(C136,[1]Sheet2!$A$1:$AS$610,35,FALSE)</f>
        <v>118873167565</v>
      </c>
      <c r="AL136" s="42">
        <f>VLOOKUP(C136,[1]Sheet2!$A$1:$AS$610,36,FALSE)</f>
        <v>0</v>
      </c>
      <c r="AM136" s="42">
        <f>VLOOKUP(C136,[1]Sheet2!$A$1:$AS$610,37,FALSE)</f>
        <v>0</v>
      </c>
      <c r="AN136" s="42">
        <f>VLOOKUP(C136,[1]Sheet2!$A$1:$AS$610,38,FALSE)</f>
        <v>0</v>
      </c>
      <c r="AO136" s="42">
        <f>VLOOKUP(C136,[1]Sheet2!$A$1:$AS$610,39,FALSE)</f>
        <v>0</v>
      </c>
      <c r="AP136" s="42">
        <f>VLOOKUP(C136,[1]Sheet2!$A$1:$AS$610,40,FALSE)</f>
        <v>0</v>
      </c>
      <c r="AQ136" s="42">
        <f t="shared" si="44"/>
        <v>7000000000</v>
      </c>
      <c r="AR136" s="42">
        <f>VLOOKUP(C136,[1]Sheet2!$A$1:$AS$610,42,FALSE)</f>
        <v>0</v>
      </c>
      <c r="AS136" s="42">
        <f>VLOOKUP(C136,[1]Sheet2!$A$1:$AS$610,43,FALSE)</f>
        <v>7000000000</v>
      </c>
      <c r="AT136" s="42">
        <f>VLOOKUP(C136,[1]Sheet2!$A$1:$AS$610,44,FALSE)</f>
        <v>0</v>
      </c>
      <c r="AU136" s="42">
        <f>VLOOKUP(C136,[1]Sheet2!$A$1:$AS$610,45,FALSE)</f>
        <v>0</v>
      </c>
      <c r="AV136" s="43">
        <f t="shared" si="45"/>
        <v>-111873167565</v>
      </c>
      <c r="AW136" s="43">
        <f t="shared" si="55"/>
        <v>111873167565</v>
      </c>
      <c r="AX136" s="44">
        <f t="shared" si="47"/>
        <v>0</v>
      </c>
    </row>
    <row r="137" spans="1:51" s="45" customFormat="1" ht="15" customHeight="1" x14ac:dyDescent="0.25">
      <c r="A137" s="37">
        <f t="shared" si="92"/>
        <v>105</v>
      </c>
      <c r="B137" s="37">
        <f t="shared" si="92"/>
        <v>11</v>
      </c>
      <c r="C137" s="38" t="s">
        <v>239</v>
      </c>
      <c r="D137" s="39" t="s">
        <v>94</v>
      </c>
      <c r="E137" s="40">
        <v>42727</v>
      </c>
      <c r="F137" s="41">
        <f t="shared" ref="F137" si="93">G137+L137+P137</f>
        <v>694157700967</v>
      </c>
      <c r="G137" s="42">
        <f t="shared" ref="G137" si="94">H137+I137+J137+K137</f>
        <v>42626159749</v>
      </c>
      <c r="H137" s="42">
        <f>VLOOKUP(C137,[1]Sheet2!$A$1:$AS$610,6,FALSE)</f>
        <v>12659107629.73</v>
      </c>
      <c r="I137" s="42">
        <f>VLOOKUP(C137,[1]Sheet2!$A$1:$AS$610,7,FALSE)</f>
        <v>7170337320</v>
      </c>
      <c r="J137" s="42">
        <f>VLOOKUP(C137,[1]Sheet2!$A$1:$AS$610,8,FALSE)</f>
        <v>8358970521.2700005</v>
      </c>
      <c r="K137" s="42">
        <f>VLOOKUP(C137,[1]Sheet2!$A$1:$AS$610,9,FALSE)</f>
        <v>14437744278</v>
      </c>
      <c r="L137" s="42">
        <f t="shared" ref="L137" si="95">M137+N137+O137</f>
        <v>560711543000</v>
      </c>
      <c r="M137" s="42">
        <f>VLOOKUP(C137,[1]Sheet2!$A$1:$AS$610,11,FALSE)</f>
        <v>37849584000</v>
      </c>
      <c r="N137" s="42">
        <f>VLOOKUP(C137,[1]Sheet2!$A$1:$AS$610,12,FALSE)</f>
        <v>425686742000</v>
      </c>
      <c r="O137" s="42">
        <f>VLOOKUP(C137,[1]Sheet2!$A$1:$AS$610,13,FALSE)</f>
        <v>97175217000</v>
      </c>
      <c r="P137" s="42">
        <f t="shared" ref="P137" si="96">Q137+R137+S137+T137+U137</f>
        <v>90819998218</v>
      </c>
      <c r="Q137" s="42">
        <f>VLOOKUP(C137,[1]Sheet2!$A$1:$AS$610,15,FALSE)</f>
        <v>0</v>
      </c>
      <c r="R137" s="42">
        <f>VLOOKUP(C137,[1]Sheet2!$A$1:$AS$610,16,FALSE)</f>
        <v>0</v>
      </c>
      <c r="S137" s="42">
        <f>VLOOKUP(C137,[1]Sheet2!$A$1:$AS$610,17,FALSE)</f>
        <v>31083715218</v>
      </c>
      <c r="T137" s="42">
        <f>VLOOKUP(C137,[1]Sheet2!$A$1:$AS$610,18,FALSE)</f>
        <v>0</v>
      </c>
      <c r="U137" s="42">
        <f>VLOOKUP(C137,[1]Sheet2!$A$1:$AS$610,19,FALSE)</f>
        <v>59736283000</v>
      </c>
      <c r="V137" s="42">
        <f t="shared" ref="V137" si="97">W137+AF137</f>
        <v>715157700967</v>
      </c>
      <c r="W137" s="42">
        <f t="shared" ref="W137" si="98">X137+Y137+Z137+AA137+AB137+AC137+AD137+AE137</f>
        <v>330394663825.84998</v>
      </c>
      <c r="X137" s="42">
        <f>VLOOKUP(C137,[1]Sheet2!$A$1:$AS$610,22,FALSE)</f>
        <v>247303599205.85001</v>
      </c>
      <c r="Y137" s="42">
        <f>VLOOKUP(C137,[1]Sheet2!$A$1:$AS$610,23,FALSE)</f>
        <v>0</v>
      </c>
      <c r="Z137" s="42">
        <f>VLOOKUP(C137,[1]Sheet2!$A$1:$AS$610,24,FALSE)</f>
        <v>352620000</v>
      </c>
      <c r="AA137" s="42">
        <f>VLOOKUP(C137,[1]Sheet2!$A$1:$AS$610,25,FALSE)</f>
        <v>6318800000</v>
      </c>
      <c r="AB137" s="42">
        <f>VLOOKUP(C137,[1]Sheet2!$A$1:$AS$610,26,FALSE)</f>
        <v>1695940000</v>
      </c>
      <c r="AC137" s="42">
        <f>VLOOKUP(C137,[1]Sheet2!$A$1:$AS$610,27,FALSE)</f>
        <v>0</v>
      </c>
      <c r="AD137" s="42">
        <f>VLOOKUP(C137,[1]Sheet2!$A$1:$AS$610,28,FALSE)</f>
        <v>72723704620</v>
      </c>
      <c r="AE137" s="42">
        <f>VLOOKUP(C137,[1]Sheet2!$A$1:$AS$610,29,FALSE)</f>
        <v>2000000000</v>
      </c>
      <c r="AF137" s="42">
        <f t="shared" ref="AF137" si="99">AG137+AH137+AI137</f>
        <v>384763037141.15002</v>
      </c>
      <c r="AG137" s="42">
        <f>VLOOKUP(C137,[1]Sheet2!$A$1:$AS$610,31,FALSE)</f>
        <v>64523616507</v>
      </c>
      <c r="AH137" s="42">
        <f>VLOOKUP(C137,[1]Sheet2!$A$1:$AS$610,32,FALSE)</f>
        <v>151373598451.14999</v>
      </c>
      <c r="AI137" s="42">
        <f>VLOOKUP(C137,[1]Sheet2!$A$1:$AS$610,33,FALSE)</f>
        <v>168865822183</v>
      </c>
      <c r="AJ137" s="42">
        <f t="shared" ref="AJ137" si="100">AK137+AL137+AM137+AN137+AO137+AP137</f>
        <v>26000000000</v>
      </c>
      <c r="AK137" s="42">
        <f>VLOOKUP(C137,[1]Sheet2!$A$1:$AS$610,35,FALSE)</f>
        <v>26000000000</v>
      </c>
      <c r="AL137" s="42">
        <f>VLOOKUP(C137,[1]Sheet2!$A$1:$AS$610,36,FALSE)</f>
        <v>0</v>
      </c>
      <c r="AM137" s="42">
        <f>VLOOKUP(C137,[1]Sheet2!$A$1:$AS$610,37,FALSE)</f>
        <v>0</v>
      </c>
      <c r="AN137" s="42">
        <f>VLOOKUP(C137,[1]Sheet2!$A$1:$AS$610,38,FALSE)</f>
        <v>0</v>
      </c>
      <c r="AO137" s="42">
        <f>VLOOKUP(C137,[1]Sheet2!$A$1:$AS$610,39,FALSE)</f>
        <v>0</v>
      </c>
      <c r="AP137" s="42">
        <f>VLOOKUP(C137,[1]Sheet2!$A$1:$AS$610,40,FALSE)</f>
        <v>0</v>
      </c>
      <c r="AQ137" s="42">
        <f t="shared" ref="AQ137" si="101">AR137+AS137+AT137+AU137</f>
        <v>5000000000</v>
      </c>
      <c r="AR137" s="42">
        <f>VLOOKUP(C137,[1]Sheet2!$A$1:$AS$610,42,FALSE)</f>
        <v>0</v>
      </c>
      <c r="AS137" s="42">
        <f>VLOOKUP(C137,[1]Sheet2!$A$1:$AS$610,43,FALSE)</f>
        <v>5000000000</v>
      </c>
      <c r="AT137" s="42">
        <f>VLOOKUP(C137,[1]Sheet2!$A$1:$AS$610,44,FALSE)</f>
        <v>0</v>
      </c>
      <c r="AU137" s="42">
        <f>VLOOKUP(C137,[1]Sheet2!$A$1:$AS$610,45,FALSE)</f>
        <v>0</v>
      </c>
      <c r="AV137" s="43">
        <f t="shared" ref="AV137" si="102">F137-V137</f>
        <v>-21000000000</v>
      </c>
      <c r="AW137" s="43">
        <f t="shared" si="55"/>
        <v>21000000000</v>
      </c>
      <c r="AX137" s="44">
        <f t="shared" ref="AX137" si="103">AW137+AV137</f>
        <v>0</v>
      </c>
    </row>
    <row r="138" spans="1:51" s="45" customFormat="1" ht="15" customHeight="1" x14ac:dyDescent="0.25">
      <c r="A138" s="51" t="s">
        <v>121</v>
      </c>
      <c r="B138" s="51" t="s">
        <v>121</v>
      </c>
      <c r="C138" s="52" t="s">
        <v>122</v>
      </c>
      <c r="D138" s="53"/>
      <c r="E138" s="53"/>
      <c r="F138" s="54">
        <f>SUM(F127:F135)</f>
        <v>10270134314411.221</v>
      </c>
      <c r="G138" s="54">
        <f t="shared" ref="G138:AX138" si="104">SUM(G127:G135)</f>
        <v>717179614007.82007</v>
      </c>
      <c r="H138" s="54">
        <f t="shared" si="104"/>
        <v>166404562750.01999</v>
      </c>
      <c r="I138" s="54">
        <f t="shared" si="104"/>
        <v>97741096112</v>
      </c>
      <c r="J138" s="54">
        <f t="shared" si="104"/>
        <v>54247262376.800003</v>
      </c>
      <c r="K138" s="54">
        <f t="shared" si="104"/>
        <v>398786692769</v>
      </c>
      <c r="L138" s="54">
        <f t="shared" si="104"/>
        <v>7401995831639</v>
      </c>
      <c r="M138" s="54">
        <f t="shared" si="104"/>
        <v>1029869539805</v>
      </c>
      <c r="N138" s="54">
        <f t="shared" si="104"/>
        <v>5510724047834</v>
      </c>
      <c r="O138" s="54">
        <f t="shared" si="104"/>
        <v>861402244000</v>
      </c>
      <c r="P138" s="54">
        <f t="shared" si="104"/>
        <v>2150958868764.3999</v>
      </c>
      <c r="Q138" s="54">
        <f t="shared" si="104"/>
        <v>4500000000</v>
      </c>
      <c r="R138" s="54">
        <f t="shared" si="104"/>
        <v>0</v>
      </c>
      <c r="S138" s="54">
        <f t="shared" si="104"/>
        <v>370245393764.40002</v>
      </c>
      <c r="T138" s="54">
        <f t="shared" si="104"/>
        <v>714307157000</v>
      </c>
      <c r="U138" s="54">
        <f t="shared" si="104"/>
        <v>1061906318000</v>
      </c>
      <c r="V138" s="54">
        <f t="shared" si="104"/>
        <v>10534392838778.811</v>
      </c>
      <c r="W138" s="54">
        <f t="shared" si="104"/>
        <v>5901580088821.3809</v>
      </c>
      <c r="X138" s="54">
        <f t="shared" si="104"/>
        <v>3951352638336.2896</v>
      </c>
      <c r="Y138" s="54">
        <f t="shared" si="104"/>
        <v>0</v>
      </c>
      <c r="Z138" s="54">
        <f t="shared" si="104"/>
        <v>14497429000</v>
      </c>
      <c r="AA138" s="54">
        <f t="shared" si="104"/>
        <v>121425787000</v>
      </c>
      <c r="AB138" s="54">
        <f t="shared" si="104"/>
        <v>28614963000</v>
      </c>
      <c r="AC138" s="54">
        <f t="shared" si="104"/>
        <v>15233638700</v>
      </c>
      <c r="AD138" s="54">
        <f t="shared" si="104"/>
        <v>1739874041928.5801</v>
      </c>
      <c r="AE138" s="54">
        <f t="shared" si="104"/>
        <v>30581590856.509998</v>
      </c>
      <c r="AF138" s="54">
        <f t="shared" si="104"/>
        <v>4632812749957.4297</v>
      </c>
      <c r="AG138" s="54">
        <f t="shared" si="104"/>
        <v>573168618856.46997</v>
      </c>
      <c r="AH138" s="54">
        <f t="shared" si="104"/>
        <v>1886387068110.45</v>
      </c>
      <c r="AI138" s="54">
        <f t="shared" si="104"/>
        <v>2173257062990.51</v>
      </c>
      <c r="AJ138" s="54">
        <f t="shared" si="104"/>
        <v>337571646955.58997</v>
      </c>
      <c r="AK138" s="54">
        <f t="shared" si="104"/>
        <v>337571646955.58997</v>
      </c>
      <c r="AL138" s="54">
        <f t="shared" si="104"/>
        <v>0</v>
      </c>
      <c r="AM138" s="54">
        <f t="shared" si="104"/>
        <v>0</v>
      </c>
      <c r="AN138" s="54">
        <f t="shared" si="104"/>
        <v>0</v>
      </c>
      <c r="AO138" s="54">
        <f t="shared" si="104"/>
        <v>0</v>
      </c>
      <c r="AP138" s="54">
        <f t="shared" si="104"/>
        <v>0</v>
      </c>
      <c r="AQ138" s="54">
        <f t="shared" si="104"/>
        <v>73313122588</v>
      </c>
      <c r="AR138" s="54">
        <f t="shared" si="104"/>
        <v>0</v>
      </c>
      <c r="AS138" s="54">
        <f t="shared" si="104"/>
        <v>37594490028</v>
      </c>
      <c r="AT138" s="54">
        <f t="shared" si="104"/>
        <v>35718632560</v>
      </c>
      <c r="AU138" s="54">
        <f t="shared" si="104"/>
        <v>0</v>
      </c>
      <c r="AV138" s="54">
        <f t="shared" si="104"/>
        <v>-264258524367.58997</v>
      </c>
      <c r="AW138" s="54">
        <f t="shared" si="104"/>
        <v>264258524367.58997</v>
      </c>
      <c r="AX138" s="55">
        <f t="shared" si="104"/>
        <v>1.9073486328125E-5</v>
      </c>
    </row>
    <row r="139" spans="1:51" s="45" customFormat="1" ht="15" customHeight="1" x14ac:dyDescent="0.25">
      <c r="A139" s="51" t="s">
        <v>123</v>
      </c>
      <c r="B139" s="51" t="s">
        <v>123</v>
      </c>
      <c r="C139" s="52" t="s">
        <v>124</v>
      </c>
      <c r="D139" s="53"/>
      <c r="E139" s="53"/>
      <c r="F139" s="54">
        <f>SUM(F136:F137)</f>
        <v>2154947015886</v>
      </c>
      <c r="G139" s="54">
        <f t="shared" ref="G139:AX139" si="105">SUM(G136:G137)</f>
        <v>363555933349</v>
      </c>
      <c r="H139" s="54">
        <f t="shared" si="105"/>
        <v>209659107629.73001</v>
      </c>
      <c r="I139" s="54">
        <f t="shared" si="105"/>
        <v>81017808320</v>
      </c>
      <c r="J139" s="54">
        <f t="shared" si="105"/>
        <v>16358970521.27</v>
      </c>
      <c r="K139" s="54">
        <f t="shared" si="105"/>
        <v>56520046878</v>
      </c>
      <c r="L139" s="54">
        <f t="shared" si="105"/>
        <v>1499365501000</v>
      </c>
      <c r="M139" s="54">
        <f t="shared" si="105"/>
        <v>136945866000</v>
      </c>
      <c r="N139" s="54">
        <f t="shared" si="105"/>
        <v>1153251086000</v>
      </c>
      <c r="O139" s="54">
        <f t="shared" si="105"/>
        <v>209168549000</v>
      </c>
      <c r="P139" s="54">
        <f t="shared" si="105"/>
        <v>292025581537</v>
      </c>
      <c r="Q139" s="54">
        <f t="shared" si="105"/>
        <v>2000000000</v>
      </c>
      <c r="R139" s="54">
        <f t="shared" si="105"/>
        <v>0</v>
      </c>
      <c r="S139" s="54">
        <f t="shared" si="105"/>
        <v>108215465537</v>
      </c>
      <c r="T139" s="54">
        <f t="shared" si="105"/>
        <v>122073833000</v>
      </c>
      <c r="U139" s="54">
        <f t="shared" si="105"/>
        <v>59736283000</v>
      </c>
      <c r="V139" s="54">
        <f t="shared" si="105"/>
        <v>2287820183451</v>
      </c>
      <c r="W139" s="54">
        <f t="shared" si="105"/>
        <v>1096055247116.85</v>
      </c>
      <c r="X139" s="54">
        <f t="shared" si="105"/>
        <v>983754900362.84998</v>
      </c>
      <c r="Y139" s="54">
        <f t="shared" si="105"/>
        <v>0</v>
      </c>
      <c r="Z139" s="54">
        <f t="shared" si="105"/>
        <v>352620000</v>
      </c>
      <c r="AA139" s="54">
        <f t="shared" si="105"/>
        <v>23128145000</v>
      </c>
      <c r="AB139" s="54">
        <f t="shared" si="105"/>
        <v>3445395000</v>
      </c>
      <c r="AC139" s="54">
        <f t="shared" si="105"/>
        <v>0</v>
      </c>
      <c r="AD139" s="54">
        <f t="shared" si="105"/>
        <v>74015837020</v>
      </c>
      <c r="AE139" s="54">
        <f t="shared" si="105"/>
        <v>11358349734</v>
      </c>
      <c r="AF139" s="54">
        <f t="shared" si="105"/>
        <v>1191764936334.1499</v>
      </c>
      <c r="AG139" s="54">
        <f t="shared" si="105"/>
        <v>139332898857</v>
      </c>
      <c r="AH139" s="54">
        <f t="shared" si="105"/>
        <v>497540872329.15002</v>
      </c>
      <c r="AI139" s="54">
        <f t="shared" si="105"/>
        <v>554891165148</v>
      </c>
      <c r="AJ139" s="54">
        <f t="shared" si="105"/>
        <v>144873167565</v>
      </c>
      <c r="AK139" s="54">
        <f t="shared" si="105"/>
        <v>144873167565</v>
      </c>
      <c r="AL139" s="54">
        <f t="shared" si="105"/>
        <v>0</v>
      </c>
      <c r="AM139" s="54">
        <f t="shared" si="105"/>
        <v>0</v>
      </c>
      <c r="AN139" s="54">
        <f t="shared" si="105"/>
        <v>0</v>
      </c>
      <c r="AO139" s="54">
        <f t="shared" si="105"/>
        <v>0</v>
      </c>
      <c r="AP139" s="54">
        <f t="shared" si="105"/>
        <v>0</v>
      </c>
      <c r="AQ139" s="54">
        <f t="shared" si="105"/>
        <v>12000000000</v>
      </c>
      <c r="AR139" s="54">
        <f t="shared" si="105"/>
        <v>0</v>
      </c>
      <c r="AS139" s="54">
        <f t="shared" si="105"/>
        <v>12000000000</v>
      </c>
      <c r="AT139" s="54">
        <f t="shared" si="105"/>
        <v>0</v>
      </c>
      <c r="AU139" s="54">
        <f t="shared" si="105"/>
        <v>0</v>
      </c>
      <c r="AV139" s="54">
        <f t="shared" si="105"/>
        <v>-132873167565</v>
      </c>
      <c r="AW139" s="54">
        <f t="shared" si="105"/>
        <v>132873167565</v>
      </c>
      <c r="AX139" s="55">
        <f t="shared" si="105"/>
        <v>0</v>
      </c>
    </row>
    <row r="140" spans="1:51" s="45" customFormat="1" ht="15" customHeight="1" x14ac:dyDescent="0.25">
      <c r="A140" s="51" t="s">
        <v>125</v>
      </c>
      <c r="B140" s="51" t="s">
        <v>125</v>
      </c>
      <c r="C140" s="52" t="s">
        <v>240</v>
      </c>
      <c r="D140" s="53"/>
      <c r="E140" s="53"/>
      <c r="F140" s="54">
        <f t="shared" ref="F140:AX140" si="106">F138+F139</f>
        <v>12425081330297.221</v>
      </c>
      <c r="G140" s="54">
        <f t="shared" si="106"/>
        <v>1080735547356.8201</v>
      </c>
      <c r="H140" s="54">
        <f t="shared" si="106"/>
        <v>376063670379.75</v>
      </c>
      <c r="I140" s="54">
        <f t="shared" si="106"/>
        <v>178758904432</v>
      </c>
      <c r="J140" s="54">
        <f t="shared" si="106"/>
        <v>70606232898.070007</v>
      </c>
      <c r="K140" s="54">
        <f t="shared" si="106"/>
        <v>455306739647</v>
      </c>
      <c r="L140" s="54">
        <f t="shared" si="106"/>
        <v>8901361332639</v>
      </c>
      <c r="M140" s="54">
        <f t="shared" si="106"/>
        <v>1166815405805</v>
      </c>
      <c r="N140" s="54">
        <f t="shared" si="106"/>
        <v>6663975133834</v>
      </c>
      <c r="O140" s="54">
        <f t="shared" si="106"/>
        <v>1070570793000</v>
      </c>
      <c r="P140" s="54">
        <f t="shared" si="106"/>
        <v>2442984450301.3999</v>
      </c>
      <c r="Q140" s="54">
        <f t="shared" si="106"/>
        <v>6500000000</v>
      </c>
      <c r="R140" s="54">
        <f t="shared" si="106"/>
        <v>0</v>
      </c>
      <c r="S140" s="54">
        <f t="shared" si="106"/>
        <v>478460859301.40002</v>
      </c>
      <c r="T140" s="54">
        <f t="shared" si="106"/>
        <v>836380990000</v>
      </c>
      <c r="U140" s="54">
        <f t="shared" si="106"/>
        <v>1121642601000</v>
      </c>
      <c r="V140" s="54">
        <f t="shared" si="106"/>
        <v>12822213022229.811</v>
      </c>
      <c r="W140" s="54">
        <f t="shared" si="106"/>
        <v>6997635335938.2305</v>
      </c>
      <c r="X140" s="54">
        <f t="shared" si="106"/>
        <v>4935107538699.1396</v>
      </c>
      <c r="Y140" s="54">
        <f t="shared" si="106"/>
        <v>0</v>
      </c>
      <c r="Z140" s="54">
        <f t="shared" si="106"/>
        <v>14850049000</v>
      </c>
      <c r="AA140" s="54">
        <f t="shared" si="106"/>
        <v>144553932000</v>
      </c>
      <c r="AB140" s="54">
        <f t="shared" si="106"/>
        <v>32060358000</v>
      </c>
      <c r="AC140" s="54">
        <f t="shared" si="106"/>
        <v>15233638700</v>
      </c>
      <c r="AD140" s="54">
        <f t="shared" si="106"/>
        <v>1813889878948.5801</v>
      </c>
      <c r="AE140" s="54">
        <f t="shared" si="106"/>
        <v>41939940590.509995</v>
      </c>
      <c r="AF140" s="54">
        <f t="shared" si="106"/>
        <v>5824577686291.5801</v>
      </c>
      <c r="AG140" s="54">
        <f t="shared" si="106"/>
        <v>712501517713.46997</v>
      </c>
      <c r="AH140" s="54">
        <f t="shared" si="106"/>
        <v>2383927940439.6001</v>
      </c>
      <c r="AI140" s="54">
        <f t="shared" si="106"/>
        <v>2728148228138.5098</v>
      </c>
      <c r="AJ140" s="54">
        <f t="shared" si="106"/>
        <v>482444814520.58997</v>
      </c>
      <c r="AK140" s="54">
        <f t="shared" si="106"/>
        <v>482444814520.58997</v>
      </c>
      <c r="AL140" s="54">
        <f t="shared" si="106"/>
        <v>0</v>
      </c>
      <c r="AM140" s="54">
        <f t="shared" si="106"/>
        <v>0</v>
      </c>
      <c r="AN140" s="54">
        <f t="shared" si="106"/>
        <v>0</v>
      </c>
      <c r="AO140" s="54">
        <f t="shared" si="106"/>
        <v>0</v>
      </c>
      <c r="AP140" s="54">
        <f t="shared" si="106"/>
        <v>0</v>
      </c>
      <c r="AQ140" s="54">
        <f t="shared" si="106"/>
        <v>85313122588</v>
      </c>
      <c r="AR140" s="54">
        <f t="shared" si="106"/>
        <v>0</v>
      </c>
      <c r="AS140" s="54">
        <f t="shared" si="106"/>
        <v>49594490028</v>
      </c>
      <c r="AT140" s="54">
        <f t="shared" si="106"/>
        <v>35718632560</v>
      </c>
      <c r="AU140" s="54">
        <f t="shared" si="106"/>
        <v>0</v>
      </c>
      <c r="AV140" s="54">
        <f t="shared" si="106"/>
        <v>-397131691932.58997</v>
      </c>
      <c r="AW140" s="54">
        <f t="shared" si="106"/>
        <v>397131691932.58997</v>
      </c>
      <c r="AX140" s="55">
        <f t="shared" si="106"/>
        <v>1.9073486328125E-5</v>
      </c>
    </row>
    <row r="141" spans="1:51" s="45" customFormat="1" ht="15" customHeight="1" x14ac:dyDescent="0.25">
      <c r="A141" s="51" t="s">
        <v>127</v>
      </c>
      <c r="B141" s="51" t="s">
        <v>127</v>
      </c>
      <c r="C141" s="52" t="s">
        <v>241</v>
      </c>
      <c r="D141" s="53"/>
      <c r="E141" s="53"/>
      <c r="F141" s="54">
        <f t="shared" ref="F141:AX141" si="107">F140+F126</f>
        <v>16588806146699.221</v>
      </c>
      <c r="G141" s="54">
        <f t="shared" si="107"/>
        <v>2473808338154.8203</v>
      </c>
      <c r="H141" s="54">
        <f t="shared" si="107"/>
        <v>1565856470379.75</v>
      </c>
      <c r="I141" s="54">
        <f t="shared" si="107"/>
        <v>199660385932</v>
      </c>
      <c r="J141" s="54">
        <f t="shared" si="107"/>
        <v>108101519878.07001</v>
      </c>
      <c r="K141" s="54">
        <f t="shared" si="107"/>
        <v>600189961965</v>
      </c>
      <c r="L141" s="54">
        <f t="shared" si="107"/>
        <v>11516241018243</v>
      </c>
      <c r="M141" s="54">
        <f t="shared" si="107"/>
        <v>1533335075805</v>
      </c>
      <c r="N141" s="54">
        <f t="shared" si="107"/>
        <v>8096063403438</v>
      </c>
      <c r="O141" s="54">
        <f t="shared" si="107"/>
        <v>1886842539000</v>
      </c>
      <c r="P141" s="54">
        <f t="shared" si="107"/>
        <v>2598756790301.3999</v>
      </c>
      <c r="Q141" s="54">
        <f t="shared" si="107"/>
        <v>8106412000</v>
      </c>
      <c r="R141" s="54">
        <f t="shared" si="107"/>
        <v>0</v>
      </c>
      <c r="S141" s="54">
        <f t="shared" si="107"/>
        <v>478460859301.40002</v>
      </c>
      <c r="T141" s="54">
        <f t="shared" si="107"/>
        <v>990546918000</v>
      </c>
      <c r="U141" s="54">
        <f t="shared" si="107"/>
        <v>1121642601000</v>
      </c>
      <c r="V141" s="54">
        <f t="shared" si="107"/>
        <v>17164521827933.811</v>
      </c>
      <c r="W141" s="54">
        <f t="shared" si="107"/>
        <v>9370768699723.8008</v>
      </c>
      <c r="X141" s="54">
        <f t="shared" si="107"/>
        <v>5940095677470.71</v>
      </c>
      <c r="Y141" s="54">
        <f t="shared" si="107"/>
        <v>0</v>
      </c>
      <c r="Z141" s="54">
        <f t="shared" si="107"/>
        <v>14850049000</v>
      </c>
      <c r="AA141" s="54">
        <f t="shared" si="107"/>
        <v>791860122000</v>
      </c>
      <c r="AB141" s="54">
        <f t="shared" si="107"/>
        <v>32060358000</v>
      </c>
      <c r="AC141" s="54">
        <f t="shared" si="107"/>
        <v>565600022700</v>
      </c>
      <c r="AD141" s="54">
        <f t="shared" si="107"/>
        <v>1972170129948.5801</v>
      </c>
      <c r="AE141" s="54">
        <f t="shared" si="107"/>
        <v>54132340604.509995</v>
      </c>
      <c r="AF141" s="54">
        <f t="shared" si="107"/>
        <v>7793753128210.0098</v>
      </c>
      <c r="AG141" s="54">
        <f t="shared" si="107"/>
        <v>890489626803.46997</v>
      </c>
      <c r="AH141" s="54">
        <f t="shared" si="107"/>
        <v>3163996312163.0303</v>
      </c>
      <c r="AI141" s="54">
        <f t="shared" si="107"/>
        <v>3739267189243.5098</v>
      </c>
      <c r="AJ141" s="54">
        <f t="shared" si="107"/>
        <v>661028803822.58997</v>
      </c>
      <c r="AK141" s="54">
        <f t="shared" si="107"/>
        <v>661028803822.58997</v>
      </c>
      <c r="AL141" s="54">
        <f t="shared" si="107"/>
        <v>0</v>
      </c>
      <c r="AM141" s="54">
        <f t="shared" si="107"/>
        <v>0</v>
      </c>
      <c r="AN141" s="54">
        <f t="shared" si="107"/>
        <v>0</v>
      </c>
      <c r="AO141" s="54">
        <f t="shared" si="107"/>
        <v>0</v>
      </c>
      <c r="AP141" s="54">
        <f t="shared" si="107"/>
        <v>0</v>
      </c>
      <c r="AQ141" s="54">
        <f t="shared" si="107"/>
        <v>85313122588</v>
      </c>
      <c r="AR141" s="54">
        <f t="shared" si="107"/>
        <v>0</v>
      </c>
      <c r="AS141" s="54">
        <f t="shared" si="107"/>
        <v>49594490028</v>
      </c>
      <c r="AT141" s="54">
        <f t="shared" si="107"/>
        <v>35718632560</v>
      </c>
      <c r="AU141" s="54">
        <f t="shared" si="107"/>
        <v>0</v>
      </c>
      <c r="AV141" s="54">
        <f t="shared" si="107"/>
        <v>-575715681234.58997</v>
      </c>
      <c r="AW141" s="54">
        <f t="shared" si="107"/>
        <v>575715681234.58997</v>
      </c>
      <c r="AX141" s="55">
        <f t="shared" si="107"/>
        <v>1.9073486328125E-5</v>
      </c>
    </row>
    <row r="142" spans="1:51" ht="15" customHeight="1" x14ac:dyDescent="0.25">
      <c r="A142" s="29" t="s">
        <v>242</v>
      </c>
      <c r="B142" s="29" t="s">
        <v>242</v>
      </c>
      <c r="C142" s="30" t="s">
        <v>243</v>
      </c>
      <c r="D142" s="31" t="s">
        <v>86</v>
      </c>
      <c r="E142" s="32">
        <v>42759</v>
      </c>
      <c r="F142" s="56">
        <f t="shared" ref="F142:F205" si="108">G142+L142+P142</f>
        <v>3041325078996.5</v>
      </c>
      <c r="G142" s="34">
        <f t="shared" ref="G142:G205" si="109">H142+I142+J142+K142</f>
        <v>905536548768.5</v>
      </c>
      <c r="H142" s="34">
        <f>VLOOKUP(C142,[1]Sheet2!$A$1:$AS$610,6,FALSE)</f>
        <v>646249665994.80005</v>
      </c>
      <c r="I142" s="34">
        <f>VLOOKUP(C142,[1]Sheet2!$A$1:$AS$610,7,FALSE)</f>
        <v>14924662000</v>
      </c>
      <c r="J142" s="34">
        <f>VLOOKUP(C142,[1]Sheet2!$A$1:$AS$610,8,FALSE)</f>
        <v>22067685166.700001</v>
      </c>
      <c r="K142" s="34">
        <f>VLOOKUP(C142,[1]Sheet2!$A$1:$AS$610,9,FALSE)</f>
        <v>222294535607</v>
      </c>
      <c r="L142" s="34">
        <f t="shared" ref="L142:L205" si="110">M142+N142+O142</f>
        <v>2132917440228</v>
      </c>
      <c r="M142" s="34">
        <f>VLOOKUP(C142,[1]Sheet2!$A$1:$AS$610,11,FALSE)</f>
        <v>79834140000</v>
      </c>
      <c r="N142" s="34">
        <f>VLOOKUP(C142,[1]Sheet2!$A$1:$AS$610,12,FALSE)</f>
        <v>1354429212228</v>
      </c>
      <c r="O142" s="34">
        <f>VLOOKUP(C142,[1]Sheet2!$A$1:$AS$610,13,FALSE)</f>
        <v>698654088000</v>
      </c>
      <c r="P142" s="34">
        <f t="shared" ref="P142:P205" si="111">Q142+R142+S142+T142+U142</f>
        <v>2871090000</v>
      </c>
      <c r="Q142" s="34">
        <f>VLOOKUP(C142,[1]Sheet2!$A$1:$AS$610,15,FALSE)</f>
        <v>0</v>
      </c>
      <c r="R142" s="34">
        <f>VLOOKUP(C142,[1]Sheet2!$A$1:$AS$610,16,FALSE)</f>
        <v>0</v>
      </c>
      <c r="S142" s="34">
        <f>VLOOKUP(C142,[1]Sheet2!$A$1:$AS$610,17,FALSE)</f>
        <v>0</v>
      </c>
      <c r="T142" s="34">
        <f>VLOOKUP(C142,[1]Sheet2!$A$1:$AS$610,18,FALSE)</f>
        <v>0</v>
      </c>
      <c r="U142" s="34">
        <f>VLOOKUP(C142,[1]Sheet2!$A$1:$AS$610,19,FALSE)</f>
        <v>2871090000</v>
      </c>
      <c r="V142" s="34">
        <f t="shared" ref="V142:V205" si="112">W142+AF142</f>
        <v>3344957661987</v>
      </c>
      <c r="W142" s="34">
        <f t="shared" ref="W142:W205" si="113">X142+Y142+Z142+AA142+AB142+AC142+AD142+AE142</f>
        <v>1674625191787</v>
      </c>
      <c r="X142" s="34">
        <f>VLOOKUP(C142,[1]Sheet2!$A$1:$AS$610,22,FALSE)</f>
        <v>975543933531</v>
      </c>
      <c r="Y142" s="34">
        <f>VLOOKUP(C142,[1]Sheet2!$A$1:$AS$610,23,FALSE)</f>
        <v>0</v>
      </c>
      <c r="Z142" s="34">
        <f>VLOOKUP(C142,[1]Sheet2!$A$1:$AS$610,24,FALSE)</f>
        <v>0</v>
      </c>
      <c r="AA142" s="34">
        <f>VLOOKUP(C142,[1]Sheet2!$A$1:$AS$610,25,FALSE)</f>
        <v>385302209000</v>
      </c>
      <c r="AB142" s="34">
        <f>VLOOKUP(C142,[1]Sheet2!$A$1:$AS$610,26,FALSE)</f>
        <v>0</v>
      </c>
      <c r="AC142" s="34">
        <f>VLOOKUP(C142,[1]Sheet2!$A$1:$AS$610,27,FALSE)</f>
        <v>294245598256</v>
      </c>
      <c r="AD142" s="34">
        <f>VLOOKUP(C142,[1]Sheet2!$A$1:$AS$610,28,FALSE)</f>
        <v>14533451000</v>
      </c>
      <c r="AE142" s="34">
        <f>VLOOKUP(C142,[1]Sheet2!$A$1:$AS$610,29,FALSE)</f>
        <v>5000000000</v>
      </c>
      <c r="AF142" s="34">
        <f t="shared" ref="AF142:AF205" si="114">AG142+AH142+AI142</f>
        <v>1670332470200</v>
      </c>
      <c r="AG142" s="34">
        <f>VLOOKUP(C142,[1]Sheet2!$A$1:$AS$610,31,FALSE)</f>
        <v>55779026575</v>
      </c>
      <c r="AH142" s="34">
        <f>VLOOKUP(C142,[1]Sheet2!$A$1:$AS$610,32,FALSE)</f>
        <v>603962017331</v>
      </c>
      <c r="AI142" s="34">
        <f>VLOOKUP(C142,[1]Sheet2!$A$1:$AS$610,33,FALSE)</f>
        <v>1010591426294</v>
      </c>
      <c r="AJ142" s="34">
        <f t="shared" ref="AJ142:AJ205" si="115">AK142+AL142+AM142+AN142+AO142+AP142</f>
        <v>321632582990.5</v>
      </c>
      <c r="AK142" s="34">
        <f>VLOOKUP(C142,[1]Sheet2!$A$1:$AS$610,35,FALSE)</f>
        <v>224695301762.5</v>
      </c>
      <c r="AL142" s="34">
        <f>VLOOKUP(C142,[1]Sheet2!$A$1:$AS$610,36,FALSE)</f>
        <v>0</v>
      </c>
      <c r="AM142" s="34">
        <f>VLOOKUP(C142,[1]Sheet2!$A$1:$AS$610,37,FALSE)</f>
        <v>0</v>
      </c>
      <c r="AN142" s="34">
        <f>VLOOKUP(C142,[1]Sheet2!$A$1:$AS$610,38,FALSE)</f>
        <v>0</v>
      </c>
      <c r="AO142" s="34">
        <f>VLOOKUP(C142,[1]Sheet2!$A$1:$AS$610,39,FALSE)</f>
        <v>0</v>
      </c>
      <c r="AP142" s="34">
        <f>VLOOKUP(C142,[1]Sheet2!$A$1:$AS$610,40,FALSE)</f>
        <v>96937281228</v>
      </c>
      <c r="AQ142" s="34">
        <f t="shared" ref="AQ142:AQ205" si="116">AR142+AS142+AT142+AU142</f>
        <v>18000000000</v>
      </c>
      <c r="AR142" s="34">
        <f>VLOOKUP(C142,[1]Sheet2!$A$1:$AS$610,42,FALSE)</f>
        <v>0</v>
      </c>
      <c r="AS142" s="34">
        <f>VLOOKUP(C142,[1]Sheet2!$A$1:$AS$610,43,FALSE)</f>
        <v>18000000000</v>
      </c>
      <c r="AT142" s="34">
        <f>VLOOKUP(C142,[1]Sheet2!$A$1:$AS$610,44,FALSE)</f>
        <v>0</v>
      </c>
      <c r="AU142" s="34">
        <f>VLOOKUP(C142,[1]Sheet2!$A$1:$AS$610,45,FALSE)</f>
        <v>0</v>
      </c>
      <c r="AV142" s="35">
        <f t="shared" ref="AV142:AV205" si="117">F142-V142</f>
        <v>-303632582990.5</v>
      </c>
      <c r="AW142" s="35">
        <f t="shared" ref="AW142" si="118">AJ142-AQ142</f>
        <v>303632582990.5</v>
      </c>
      <c r="AX142" s="36">
        <f t="shared" ref="AX142:AX205" si="119">AW142+AV142</f>
        <v>0</v>
      </c>
      <c r="AY142" s="4">
        <v>1</v>
      </c>
    </row>
    <row r="143" spans="1:51" s="45" customFormat="1" ht="15" customHeight="1" x14ac:dyDescent="0.25">
      <c r="A143" s="46">
        <f>A137+1</f>
        <v>106</v>
      </c>
      <c r="B143" s="46">
        <v>1</v>
      </c>
      <c r="C143" s="38" t="s">
        <v>244</v>
      </c>
      <c r="D143" s="39" t="s">
        <v>99</v>
      </c>
      <c r="E143" s="40">
        <v>42735</v>
      </c>
      <c r="F143" s="41">
        <f t="shared" si="108"/>
        <v>954976996126.21997</v>
      </c>
      <c r="G143" s="42">
        <f t="shared" si="109"/>
        <v>54542007430</v>
      </c>
      <c r="H143" s="42">
        <f>VLOOKUP(C143,[1]Sheet2!$A$1:$AS$610,6,FALSE)</f>
        <v>6705705000</v>
      </c>
      <c r="I143" s="42">
        <f>VLOOKUP(C143,[1]Sheet2!$A$1:$AS$610,7,FALSE)</f>
        <v>2741879920</v>
      </c>
      <c r="J143" s="42">
        <f>VLOOKUP(C143,[1]Sheet2!$A$1:$AS$610,8,FALSE)</f>
        <v>3428172010</v>
      </c>
      <c r="K143" s="42">
        <f>VLOOKUP(C143,[1]Sheet2!$A$1:$AS$610,9,FALSE)</f>
        <v>41666250500</v>
      </c>
      <c r="L143" s="42">
        <f t="shared" si="110"/>
        <v>771083831000</v>
      </c>
      <c r="M143" s="42">
        <f>VLOOKUP(C143,[1]Sheet2!$A$1:$AS$610,11,FALSE)</f>
        <v>18026072000</v>
      </c>
      <c r="N143" s="42">
        <f>VLOOKUP(C143,[1]Sheet2!$A$1:$AS$610,12,FALSE)</f>
        <v>564137639000</v>
      </c>
      <c r="O143" s="42">
        <f>VLOOKUP(C143,[1]Sheet2!$A$1:$AS$610,13,FALSE)</f>
        <v>188920120000</v>
      </c>
      <c r="P143" s="42">
        <f t="shared" si="111"/>
        <v>129351157696.22</v>
      </c>
      <c r="Q143" s="42">
        <f>VLOOKUP(C143,[1]Sheet2!$A$1:$AS$610,15,FALSE)</f>
        <v>0</v>
      </c>
      <c r="R143" s="42">
        <f>VLOOKUP(C143,[1]Sheet2!$A$1:$AS$610,16,FALSE)</f>
        <v>0</v>
      </c>
      <c r="S143" s="42">
        <f>VLOOKUP(C143,[1]Sheet2!$A$1:$AS$610,17,FALSE)</f>
        <v>18604508696.220001</v>
      </c>
      <c r="T143" s="42">
        <f>VLOOKUP(C143,[1]Sheet2!$A$1:$AS$610,18,FALSE)</f>
        <v>0</v>
      </c>
      <c r="U143" s="42">
        <f>VLOOKUP(C143,[1]Sheet2!$A$1:$AS$610,19,FALSE)</f>
        <v>110746649000</v>
      </c>
      <c r="V143" s="42">
        <f t="shared" si="112"/>
        <v>975130581123.93994</v>
      </c>
      <c r="W143" s="42">
        <f t="shared" si="113"/>
        <v>588911041536.93994</v>
      </c>
      <c r="X143" s="42">
        <f>VLOOKUP(C143,[1]Sheet2!$A$1:$AS$610,22,FALSE)</f>
        <v>417662345736.94</v>
      </c>
      <c r="Y143" s="42">
        <f>VLOOKUP(C143,[1]Sheet2!$A$1:$AS$610,23,FALSE)</f>
        <v>0</v>
      </c>
      <c r="Z143" s="42">
        <f>VLOOKUP(C143,[1]Sheet2!$A$1:$AS$610,24,FALSE)</f>
        <v>0</v>
      </c>
      <c r="AA143" s="42">
        <f>VLOOKUP(C143,[1]Sheet2!$A$1:$AS$610,25,FALSE)</f>
        <v>8678600000</v>
      </c>
      <c r="AB143" s="42">
        <f>VLOOKUP(C143,[1]Sheet2!$A$1:$AS$610,26,FALSE)</f>
        <v>240000000</v>
      </c>
      <c r="AC143" s="42">
        <f>VLOOKUP(C143,[1]Sheet2!$A$1:$AS$610,27,FALSE)</f>
        <v>0</v>
      </c>
      <c r="AD143" s="42">
        <f>VLOOKUP(C143,[1]Sheet2!$A$1:$AS$610,28,FALSE)</f>
        <v>157830095800</v>
      </c>
      <c r="AE143" s="42">
        <f>VLOOKUP(C143,[1]Sheet2!$A$1:$AS$610,29,FALSE)</f>
        <v>4500000000</v>
      </c>
      <c r="AF143" s="42">
        <f t="shared" si="114"/>
        <v>386219539587</v>
      </c>
      <c r="AG143" s="42">
        <f>VLOOKUP(C143,[1]Sheet2!$A$1:$AS$610,31,FALSE)</f>
        <v>64474801000</v>
      </c>
      <c r="AH143" s="42">
        <f>VLOOKUP(C143,[1]Sheet2!$A$1:$AS$610,32,FALSE)</f>
        <v>168204193587</v>
      </c>
      <c r="AI143" s="42">
        <f>VLOOKUP(C143,[1]Sheet2!$A$1:$AS$610,33,FALSE)</f>
        <v>153540545000</v>
      </c>
      <c r="AJ143" s="42">
        <f t="shared" si="115"/>
        <v>20153584997.720001</v>
      </c>
      <c r="AK143" s="42">
        <f>VLOOKUP(C143,[1]Sheet2!$A$1:$AS$610,35,FALSE)</f>
        <v>20153584997.720001</v>
      </c>
      <c r="AL143" s="42">
        <f>VLOOKUP(C143,[1]Sheet2!$A$1:$AS$610,36,FALSE)</f>
        <v>0</v>
      </c>
      <c r="AM143" s="42">
        <f>VLOOKUP(C143,[1]Sheet2!$A$1:$AS$610,37,FALSE)</f>
        <v>0</v>
      </c>
      <c r="AN143" s="42">
        <f>VLOOKUP(C143,[1]Sheet2!$A$1:$AS$610,38,FALSE)</f>
        <v>0</v>
      </c>
      <c r="AO143" s="42">
        <f>VLOOKUP(C143,[1]Sheet2!$A$1:$AS$610,39,FALSE)</f>
        <v>0</v>
      </c>
      <c r="AP143" s="42">
        <f>VLOOKUP(C143,[1]Sheet2!$A$1:$AS$610,40,FALSE)</f>
        <v>0</v>
      </c>
      <c r="AQ143" s="42">
        <f t="shared" si="116"/>
        <v>0</v>
      </c>
      <c r="AR143" s="42">
        <f>VLOOKUP(C143,[1]Sheet2!$A$1:$AS$610,42,FALSE)</f>
        <v>0</v>
      </c>
      <c r="AS143" s="42">
        <f>VLOOKUP(C143,[1]Sheet2!$A$1:$AS$610,43,FALSE)</f>
        <v>0</v>
      </c>
      <c r="AT143" s="42">
        <f>VLOOKUP(C143,[1]Sheet2!$A$1:$AS$610,44,FALSE)</f>
        <v>0</v>
      </c>
      <c r="AU143" s="42">
        <f>VLOOKUP(C143,[1]Sheet2!$A$1:$AS$610,45,FALSE)</f>
        <v>0</v>
      </c>
      <c r="AV143" s="43">
        <f t="shared" si="117"/>
        <v>-20153584997.719971</v>
      </c>
      <c r="AW143" s="43">
        <f t="shared" si="55"/>
        <v>20153584997.720001</v>
      </c>
      <c r="AX143" s="44">
        <f t="shared" si="119"/>
        <v>3.0517578125E-5</v>
      </c>
    </row>
    <row r="144" spans="1:51" s="45" customFormat="1" ht="15" customHeight="1" x14ac:dyDescent="0.25">
      <c r="A144" s="37">
        <f t="shared" ref="A144:B152" si="120">A143+1</f>
        <v>107</v>
      </c>
      <c r="B144" s="37">
        <f t="shared" si="120"/>
        <v>2</v>
      </c>
      <c r="C144" s="38" t="s">
        <v>245</v>
      </c>
      <c r="D144" s="39" t="s">
        <v>103</v>
      </c>
      <c r="E144" s="40">
        <v>42745</v>
      </c>
      <c r="F144" s="41">
        <f t="shared" si="108"/>
        <v>740780054482</v>
      </c>
      <c r="G144" s="42">
        <f t="shared" si="109"/>
        <v>18170578000</v>
      </c>
      <c r="H144" s="42">
        <f>VLOOKUP(C144,[1]Sheet2!$A$1:$AS$610,6,FALSE)</f>
        <v>5903200000</v>
      </c>
      <c r="I144" s="42">
        <f>VLOOKUP(C144,[1]Sheet2!$A$1:$AS$610,7,FALSE)</f>
        <v>2948000000</v>
      </c>
      <c r="J144" s="42">
        <f>VLOOKUP(C144,[1]Sheet2!$A$1:$AS$610,8,FALSE)</f>
        <v>1600000000</v>
      </c>
      <c r="K144" s="42">
        <f>VLOOKUP(C144,[1]Sheet2!$A$1:$AS$610,9,FALSE)</f>
        <v>7719378000</v>
      </c>
      <c r="L144" s="42">
        <f t="shared" si="110"/>
        <v>543222444000</v>
      </c>
      <c r="M144" s="42">
        <f>VLOOKUP(C144,[1]Sheet2!$A$1:$AS$610,11,FALSE)</f>
        <v>28056202000</v>
      </c>
      <c r="N144" s="42">
        <f>VLOOKUP(C144,[1]Sheet2!$A$1:$AS$610,12,FALSE)</f>
        <v>435954846000</v>
      </c>
      <c r="O144" s="42">
        <f>VLOOKUP(C144,[1]Sheet2!$A$1:$AS$610,13,FALSE)</f>
        <v>79211396000</v>
      </c>
      <c r="P144" s="42">
        <f t="shared" si="111"/>
        <v>179387032482</v>
      </c>
      <c r="Q144" s="42">
        <f>VLOOKUP(C144,[1]Sheet2!$A$1:$AS$610,15,FALSE)</f>
        <v>0</v>
      </c>
      <c r="R144" s="42">
        <f>VLOOKUP(C144,[1]Sheet2!$A$1:$AS$610,16,FALSE)</f>
        <v>0</v>
      </c>
      <c r="S144" s="42">
        <f>VLOOKUP(C144,[1]Sheet2!$A$1:$AS$610,17,FALSE)</f>
        <v>14461402482</v>
      </c>
      <c r="T144" s="42">
        <f>VLOOKUP(C144,[1]Sheet2!$A$1:$AS$610,18,FALSE)</f>
        <v>56520569000</v>
      </c>
      <c r="U144" s="42">
        <f>VLOOKUP(C144,[1]Sheet2!$A$1:$AS$610,19,FALSE)</f>
        <v>108405061000</v>
      </c>
      <c r="V144" s="42">
        <f t="shared" si="112"/>
        <v>754141054482</v>
      </c>
      <c r="W144" s="42">
        <f t="shared" si="113"/>
        <v>469636320389</v>
      </c>
      <c r="X144" s="42">
        <f>VLOOKUP(C144,[1]Sheet2!$A$1:$AS$610,22,FALSE)</f>
        <v>298467116489</v>
      </c>
      <c r="Y144" s="42">
        <f>VLOOKUP(C144,[1]Sheet2!$A$1:$AS$610,23,FALSE)</f>
        <v>0</v>
      </c>
      <c r="Z144" s="42">
        <f>VLOOKUP(C144,[1]Sheet2!$A$1:$AS$610,24,FALSE)</f>
        <v>0</v>
      </c>
      <c r="AA144" s="42">
        <f>VLOOKUP(C144,[1]Sheet2!$A$1:$AS$610,25,FALSE)</f>
        <v>14555418100</v>
      </c>
      <c r="AB144" s="42">
        <f>VLOOKUP(C144,[1]Sheet2!$A$1:$AS$610,26,FALSE)</f>
        <v>40000000</v>
      </c>
      <c r="AC144" s="42">
        <f>VLOOKUP(C144,[1]Sheet2!$A$1:$AS$610,27,FALSE)</f>
        <v>617620000</v>
      </c>
      <c r="AD144" s="42">
        <f>VLOOKUP(C144,[1]Sheet2!$A$1:$AS$610,28,FALSE)</f>
        <v>155456165800</v>
      </c>
      <c r="AE144" s="42">
        <f>VLOOKUP(C144,[1]Sheet2!$A$1:$AS$610,29,FALSE)</f>
        <v>500000000</v>
      </c>
      <c r="AF144" s="42">
        <f t="shared" si="114"/>
        <v>284504734093</v>
      </c>
      <c r="AG144" s="42">
        <f>VLOOKUP(C144,[1]Sheet2!$A$1:$AS$610,31,FALSE)</f>
        <v>23282397000</v>
      </c>
      <c r="AH144" s="42">
        <f>VLOOKUP(C144,[1]Sheet2!$A$1:$AS$610,32,FALSE)</f>
        <v>122005904977</v>
      </c>
      <c r="AI144" s="42">
        <f>VLOOKUP(C144,[1]Sheet2!$A$1:$AS$610,33,FALSE)</f>
        <v>139216432116</v>
      </c>
      <c r="AJ144" s="42">
        <f t="shared" si="115"/>
        <v>15161000000</v>
      </c>
      <c r="AK144" s="42">
        <f>VLOOKUP(C144,[1]Sheet2!$A$1:$AS$610,35,FALSE)</f>
        <v>15161000000</v>
      </c>
      <c r="AL144" s="42">
        <f>VLOOKUP(C144,[1]Sheet2!$A$1:$AS$610,36,FALSE)</f>
        <v>0</v>
      </c>
      <c r="AM144" s="42">
        <f>VLOOKUP(C144,[1]Sheet2!$A$1:$AS$610,37,FALSE)</f>
        <v>0</v>
      </c>
      <c r="AN144" s="42">
        <f>VLOOKUP(C144,[1]Sheet2!$A$1:$AS$610,38,FALSE)</f>
        <v>0</v>
      </c>
      <c r="AO144" s="42">
        <f>VLOOKUP(C144,[1]Sheet2!$A$1:$AS$610,39,FALSE)</f>
        <v>0</v>
      </c>
      <c r="AP144" s="42">
        <f>VLOOKUP(C144,[1]Sheet2!$A$1:$AS$610,40,FALSE)</f>
        <v>0</v>
      </c>
      <c r="AQ144" s="42">
        <f t="shared" si="116"/>
        <v>1800000000</v>
      </c>
      <c r="AR144" s="42">
        <f>VLOOKUP(C144,[1]Sheet2!$A$1:$AS$610,42,FALSE)</f>
        <v>0</v>
      </c>
      <c r="AS144" s="42">
        <f>VLOOKUP(C144,[1]Sheet2!$A$1:$AS$610,43,FALSE)</f>
        <v>1800000000</v>
      </c>
      <c r="AT144" s="42">
        <f>VLOOKUP(C144,[1]Sheet2!$A$1:$AS$610,44,FALSE)</f>
        <v>0</v>
      </c>
      <c r="AU144" s="42">
        <f>VLOOKUP(C144,[1]Sheet2!$A$1:$AS$610,45,FALSE)</f>
        <v>0</v>
      </c>
      <c r="AV144" s="43">
        <f t="shared" si="117"/>
        <v>-13361000000</v>
      </c>
      <c r="AW144" s="43">
        <f t="shared" si="55"/>
        <v>13361000000</v>
      </c>
      <c r="AX144" s="44">
        <f t="shared" si="119"/>
        <v>0</v>
      </c>
    </row>
    <row r="145" spans="1:50" s="45" customFormat="1" ht="15" customHeight="1" x14ac:dyDescent="0.25">
      <c r="A145" s="37">
        <f t="shared" si="120"/>
        <v>108</v>
      </c>
      <c r="B145" s="37">
        <f t="shared" si="120"/>
        <v>3</v>
      </c>
      <c r="C145" s="38" t="s">
        <v>246</v>
      </c>
      <c r="D145" s="39" t="s">
        <v>174</v>
      </c>
      <c r="E145" s="40">
        <v>42733</v>
      </c>
      <c r="F145" s="41">
        <f t="shared" si="108"/>
        <v>1161196082250</v>
      </c>
      <c r="G145" s="42">
        <f t="shared" si="109"/>
        <v>66846414500</v>
      </c>
      <c r="H145" s="42">
        <f>VLOOKUP(C145,[1]Sheet2!$A$1:$AS$610,6,FALSE)</f>
        <v>11216368500</v>
      </c>
      <c r="I145" s="42">
        <f>VLOOKUP(C145,[1]Sheet2!$A$1:$AS$610,7,FALSE)</f>
        <v>1740500000</v>
      </c>
      <c r="J145" s="42">
        <f>VLOOKUP(C145,[1]Sheet2!$A$1:$AS$610,8,FALSE)</f>
        <v>0</v>
      </c>
      <c r="K145" s="42">
        <f>VLOOKUP(C145,[1]Sheet2!$A$1:$AS$610,9,FALSE)</f>
        <v>53889546000</v>
      </c>
      <c r="L145" s="42">
        <f t="shared" si="110"/>
        <v>820789710750</v>
      </c>
      <c r="M145" s="42">
        <f>VLOOKUP(C145,[1]Sheet2!$A$1:$AS$610,11,FALSE)</f>
        <v>46620078750</v>
      </c>
      <c r="N145" s="42">
        <f>VLOOKUP(C145,[1]Sheet2!$A$1:$AS$610,12,FALSE)</f>
        <v>634762199000</v>
      </c>
      <c r="O145" s="42">
        <f>VLOOKUP(C145,[1]Sheet2!$A$1:$AS$610,13,FALSE)</f>
        <v>139407433000</v>
      </c>
      <c r="P145" s="42">
        <f t="shared" si="111"/>
        <v>273559957000</v>
      </c>
      <c r="Q145" s="42">
        <f>VLOOKUP(C145,[1]Sheet2!$A$1:$AS$610,15,FALSE)</f>
        <v>0</v>
      </c>
      <c r="R145" s="42">
        <f>VLOOKUP(C145,[1]Sheet2!$A$1:$AS$610,16,FALSE)</f>
        <v>0</v>
      </c>
      <c r="S145" s="42">
        <f>VLOOKUP(C145,[1]Sheet2!$A$1:$AS$610,17,FALSE)</f>
        <v>25000000000</v>
      </c>
      <c r="T145" s="42">
        <f>VLOOKUP(C145,[1]Sheet2!$A$1:$AS$610,18,FALSE)</f>
        <v>82249698000</v>
      </c>
      <c r="U145" s="42">
        <f>VLOOKUP(C145,[1]Sheet2!$A$1:$AS$610,19,FALSE)</f>
        <v>166310259000</v>
      </c>
      <c r="V145" s="42">
        <f t="shared" si="112"/>
        <v>1218336694990</v>
      </c>
      <c r="W145" s="42">
        <f t="shared" si="113"/>
        <v>746071171990</v>
      </c>
      <c r="X145" s="42">
        <f>VLOOKUP(C145,[1]Sheet2!$A$1:$AS$610,22,FALSE)</f>
        <v>489938482365</v>
      </c>
      <c r="Y145" s="42">
        <f>VLOOKUP(C145,[1]Sheet2!$A$1:$AS$610,23,FALSE)</f>
        <v>0</v>
      </c>
      <c r="Z145" s="42">
        <f>VLOOKUP(C145,[1]Sheet2!$A$1:$AS$610,24,FALSE)</f>
        <v>739236800</v>
      </c>
      <c r="AA145" s="42">
        <f>VLOOKUP(C145,[1]Sheet2!$A$1:$AS$610,25,FALSE)</f>
        <v>15016800000</v>
      </c>
      <c r="AB145" s="42">
        <f>VLOOKUP(C145,[1]Sheet2!$A$1:$AS$610,26,FALSE)</f>
        <v>1300000000</v>
      </c>
      <c r="AC145" s="42">
        <f>VLOOKUP(C145,[1]Sheet2!$A$1:$AS$610,27,FALSE)</f>
        <v>1295686850</v>
      </c>
      <c r="AD145" s="42">
        <f>VLOOKUP(C145,[1]Sheet2!$A$1:$AS$610,28,FALSE)</f>
        <v>236280965975</v>
      </c>
      <c r="AE145" s="42">
        <f>VLOOKUP(C145,[1]Sheet2!$A$1:$AS$610,29,FALSE)</f>
        <v>1500000000</v>
      </c>
      <c r="AF145" s="42">
        <f t="shared" si="114"/>
        <v>472265523000</v>
      </c>
      <c r="AG145" s="42">
        <f>VLOOKUP(C145,[1]Sheet2!$A$1:$AS$610,31,FALSE)</f>
        <v>37639913000</v>
      </c>
      <c r="AH145" s="42">
        <f>VLOOKUP(C145,[1]Sheet2!$A$1:$AS$610,32,FALSE)</f>
        <v>347075195100</v>
      </c>
      <c r="AI145" s="42">
        <f>VLOOKUP(C145,[1]Sheet2!$A$1:$AS$610,33,FALSE)</f>
        <v>87550414900</v>
      </c>
      <c r="AJ145" s="42">
        <f t="shared" si="115"/>
        <v>57140612740</v>
      </c>
      <c r="AK145" s="42">
        <f>VLOOKUP(C145,[1]Sheet2!$A$1:$AS$610,35,FALSE)</f>
        <v>57140612740</v>
      </c>
      <c r="AL145" s="42">
        <f>VLOOKUP(C145,[1]Sheet2!$A$1:$AS$610,36,FALSE)</f>
        <v>0</v>
      </c>
      <c r="AM145" s="42">
        <f>VLOOKUP(C145,[1]Sheet2!$A$1:$AS$610,37,FALSE)</f>
        <v>0</v>
      </c>
      <c r="AN145" s="42">
        <f>VLOOKUP(C145,[1]Sheet2!$A$1:$AS$610,38,FALSE)</f>
        <v>0</v>
      </c>
      <c r="AO145" s="42">
        <f>VLOOKUP(C145,[1]Sheet2!$A$1:$AS$610,39,FALSE)</f>
        <v>0</v>
      </c>
      <c r="AP145" s="42">
        <f>VLOOKUP(C145,[1]Sheet2!$A$1:$AS$610,40,FALSE)</f>
        <v>0</v>
      </c>
      <c r="AQ145" s="42">
        <f t="shared" si="116"/>
        <v>0</v>
      </c>
      <c r="AR145" s="42">
        <f>VLOOKUP(C145,[1]Sheet2!$A$1:$AS$610,42,FALSE)</f>
        <v>0</v>
      </c>
      <c r="AS145" s="42">
        <f>VLOOKUP(C145,[1]Sheet2!$A$1:$AS$610,43,FALSE)</f>
        <v>0</v>
      </c>
      <c r="AT145" s="42">
        <f>VLOOKUP(C145,[1]Sheet2!$A$1:$AS$610,44,FALSE)</f>
        <v>0</v>
      </c>
      <c r="AU145" s="42">
        <f>VLOOKUP(C145,[1]Sheet2!$A$1:$AS$610,45,FALSE)</f>
        <v>0</v>
      </c>
      <c r="AV145" s="43">
        <f t="shared" si="117"/>
        <v>-57140612740</v>
      </c>
      <c r="AW145" s="43">
        <f t="shared" si="55"/>
        <v>57140612740</v>
      </c>
      <c r="AX145" s="44">
        <f t="shared" si="119"/>
        <v>0</v>
      </c>
    </row>
    <row r="146" spans="1:50" s="45" customFormat="1" ht="15" customHeight="1" x14ac:dyDescent="0.25">
      <c r="A146" s="37">
        <f t="shared" si="120"/>
        <v>109</v>
      </c>
      <c r="B146" s="37">
        <f t="shared" si="120"/>
        <v>4</v>
      </c>
      <c r="C146" s="38" t="s">
        <v>247</v>
      </c>
      <c r="D146" s="39" t="s">
        <v>238</v>
      </c>
      <c r="E146" s="40">
        <v>42733</v>
      </c>
      <c r="F146" s="41">
        <f t="shared" si="108"/>
        <v>788464183000</v>
      </c>
      <c r="G146" s="42">
        <f t="shared" si="109"/>
        <v>33055206000</v>
      </c>
      <c r="H146" s="42">
        <f>VLOOKUP(C146,[1]Sheet2!$A$1:$AS$610,6,FALSE)</f>
        <v>5698360000</v>
      </c>
      <c r="I146" s="42">
        <f>VLOOKUP(C146,[1]Sheet2!$A$1:$AS$610,7,FALSE)</f>
        <v>1817090000</v>
      </c>
      <c r="J146" s="42">
        <f>VLOOKUP(C146,[1]Sheet2!$A$1:$AS$610,8,FALSE)</f>
        <v>3000000000</v>
      </c>
      <c r="K146" s="42">
        <f>VLOOKUP(C146,[1]Sheet2!$A$1:$AS$610,9,FALSE)</f>
        <v>22539756000</v>
      </c>
      <c r="L146" s="42">
        <f t="shared" si="110"/>
        <v>591041126000</v>
      </c>
      <c r="M146" s="42">
        <f>VLOOKUP(C146,[1]Sheet2!$A$1:$AS$610,11,FALSE)</f>
        <v>18585356000</v>
      </c>
      <c r="N146" s="42">
        <f>VLOOKUP(C146,[1]Sheet2!$A$1:$AS$610,12,FALSE)</f>
        <v>441587141000</v>
      </c>
      <c r="O146" s="42">
        <f>VLOOKUP(C146,[1]Sheet2!$A$1:$AS$610,13,FALSE)</f>
        <v>130868629000</v>
      </c>
      <c r="P146" s="42">
        <f t="shared" si="111"/>
        <v>164367851000</v>
      </c>
      <c r="Q146" s="42">
        <f>VLOOKUP(C146,[1]Sheet2!$A$1:$AS$610,15,FALSE)</f>
        <v>0</v>
      </c>
      <c r="R146" s="42">
        <f>VLOOKUP(C146,[1]Sheet2!$A$1:$AS$610,16,FALSE)</f>
        <v>0</v>
      </c>
      <c r="S146" s="42">
        <f>VLOOKUP(C146,[1]Sheet2!$A$1:$AS$610,17,FALSE)</f>
        <v>18590000000</v>
      </c>
      <c r="T146" s="42">
        <f>VLOOKUP(C146,[1]Sheet2!$A$1:$AS$610,18,FALSE)</f>
        <v>0</v>
      </c>
      <c r="U146" s="42">
        <f>VLOOKUP(C146,[1]Sheet2!$A$1:$AS$610,19,FALSE)</f>
        <v>145777851000</v>
      </c>
      <c r="V146" s="42">
        <f t="shared" si="112"/>
        <v>810464183000</v>
      </c>
      <c r="W146" s="42">
        <f t="shared" si="113"/>
        <v>434680458961.99994</v>
      </c>
      <c r="X146" s="42">
        <f>VLOOKUP(C146,[1]Sheet2!$A$1:$AS$610,22,FALSE)</f>
        <v>261322640194.59</v>
      </c>
      <c r="Y146" s="42">
        <f>VLOOKUP(C146,[1]Sheet2!$A$1:$AS$610,23,FALSE)</f>
        <v>0</v>
      </c>
      <c r="Z146" s="42">
        <f>VLOOKUP(C146,[1]Sheet2!$A$1:$AS$610,24,FALSE)</f>
        <v>0</v>
      </c>
      <c r="AA146" s="42">
        <f>VLOOKUP(C146,[1]Sheet2!$A$1:$AS$610,25,FALSE)</f>
        <v>172338263800</v>
      </c>
      <c r="AB146" s="42">
        <f>VLOOKUP(C146,[1]Sheet2!$A$1:$AS$610,26,FALSE)</f>
        <v>0</v>
      </c>
      <c r="AC146" s="42">
        <f>VLOOKUP(C146,[1]Sheet2!$A$1:$AS$610,27,FALSE)</f>
        <v>0</v>
      </c>
      <c r="AD146" s="42">
        <f>VLOOKUP(C146,[1]Sheet2!$A$1:$AS$610,28,FALSE)</f>
        <v>718713703</v>
      </c>
      <c r="AE146" s="42">
        <f>VLOOKUP(C146,[1]Sheet2!$A$1:$AS$610,29,FALSE)</f>
        <v>300841264.41000003</v>
      </c>
      <c r="AF146" s="42">
        <f t="shared" si="114"/>
        <v>375783724038</v>
      </c>
      <c r="AG146" s="42">
        <f>VLOOKUP(C146,[1]Sheet2!$A$1:$AS$610,31,FALSE)</f>
        <v>12071554190</v>
      </c>
      <c r="AH146" s="42">
        <f>VLOOKUP(C146,[1]Sheet2!$A$1:$AS$610,32,FALSE)</f>
        <v>188382710011</v>
      </c>
      <c r="AI146" s="42">
        <f>VLOOKUP(C146,[1]Sheet2!$A$1:$AS$610,33,FALSE)</f>
        <v>175329459837</v>
      </c>
      <c r="AJ146" s="42">
        <f t="shared" si="115"/>
        <v>22000000000</v>
      </c>
      <c r="AK146" s="42">
        <f>VLOOKUP(C146,[1]Sheet2!$A$1:$AS$610,35,FALSE)</f>
        <v>22000000000</v>
      </c>
      <c r="AL146" s="42">
        <f>VLOOKUP(C146,[1]Sheet2!$A$1:$AS$610,36,FALSE)</f>
        <v>0</v>
      </c>
      <c r="AM146" s="42">
        <f>VLOOKUP(C146,[1]Sheet2!$A$1:$AS$610,37,FALSE)</f>
        <v>0</v>
      </c>
      <c r="AN146" s="42">
        <f>VLOOKUP(C146,[1]Sheet2!$A$1:$AS$610,38,FALSE)</f>
        <v>0</v>
      </c>
      <c r="AO146" s="42">
        <f>VLOOKUP(C146,[1]Sheet2!$A$1:$AS$610,39,FALSE)</f>
        <v>0</v>
      </c>
      <c r="AP146" s="42">
        <f>VLOOKUP(C146,[1]Sheet2!$A$1:$AS$610,40,FALSE)</f>
        <v>0</v>
      </c>
      <c r="AQ146" s="42">
        <f t="shared" si="116"/>
        <v>0</v>
      </c>
      <c r="AR146" s="42">
        <f>VLOOKUP(C146,[1]Sheet2!$A$1:$AS$610,42,FALSE)</f>
        <v>0</v>
      </c>
      <c r="AS146" s="42">
        <f>VLOOKUP(C146,[1]Sheet2!$A$1:$AS$610,43,FALSE)</f>
        <v>0</v>
      </c>
      <c r="AT146" s="42">
        <f>VLOOKUP(C146,[1]Sheet2!$A$1:$AS$610,44,FALSE)</f>
        <v>0</v>
      </c>
      <c r="AU146" s="42">
        <f>VLOOKUP(C146,[1]Sheet2!$A$1:$AS$610,45,FALSE)</f>
        <v>0</v>
      </c>
      <c r="AV146" s="43">
        <f t="shared" si="117"/>
        <v>-22000000000</v>
      </c>
      <c r="AW146" s="43">
        <f t="shared" si="55"/>
        <v>22000000000</v>
      </c>
      <c r="AX146" s="44">
        <f t="shared" si="119"/>
        <v>0</v>
      </c>
    </row>
    <row r="147" spans="1:50" s="45" customFormat="1" ht="15" customHeight="1" x14ac:dyDescent="0.25">
      <c r="A147" s="37">
        <f t="shared" si="120"/>
        <v>110</v>
      </c>
      <c r="B147" s="37">
        <f t="shared" si="120"/>
        <v>5</v>
      </c>
      <c r="C147" s="38" t="s">
        <v>248</v>
      </c>
      <c r="D147" s="39" t="s">
        <v>210</v>
      </c>
      <c r="E147" s="40">
        <v>42735</v>
      </c>
      <c r="F147" s="41">
        <f t="shared" si="108"/>
        <v>698516614851.51001</v>
      </c>
      <c r="G147" s="42">
        <f t="shared" si="109"/>
        <v>33534572486.470001</v>
      </c>
      <c r="H147" s="42">
        <f>VLOOKUP(C147,[1]Sheet2!$A$1:$AS$610,6,FALSE)</f>
        <v>4820473076.3800001</v>
      </c>
      <c r="I147" s="42">
        <f>VLOOKUP(C147,[1]Sheet2!$A$1:$AS$610,7,FALSE)</f>
        <v>2511671000</v>
      </c>
      <c r="J147" s="42">
        <f>VLOOKUP(C147,[1]Sheet2!$A$1:$AS$610,8,FALSE)</f>
        <v>4246595410.0900002</v>
      </c>
      <c r="K147" s="42">
        <f>VLOOKUP(C147,[1]Sheet2!$A$1:$AS$610,9,FALSE)</f>
        <v>21955833000</v>
      </c>
      <c r="L147" s="42">
        <f t="shared" si="110"/>
        <v>565600617000</v>
      </c>
      <c r="M147" s="42">
        <f>VLOOKUP(C147,[1]Sheet2!$A$1:$AS$610,11,FALSE)</f>
        <v>17686739000</v>
      </c>
      <c r="N147" s="42">
        <f>VLOOKUP(C147,[1]Sheet2!$A$1:$AS$610,12,FALSE)</f>
        <v>421122369000</v>
      </c>
      <c r="O147" s="42">
        <f>VLOOKUP(C147,[1]Sheet2!$A$1:$AS$610,13,FALSE)</f>
        <v>126791509000</v>
      </c>
      <c r="P147" s="42">
        <f t="shared" si="111"/>
        <v>99381425365.040009</v>
      </c>
      <c r="Q147" s="42">
        <f>VLOOKUP(C147,[1]Sheet2!$A$1:$AS$610,15,FALSE)</f>
        <v>0</v>
      </c>
      <c r="R147" s="42">
        <f>VLOOKUP(C147,[1]Sheet2!$A$1:$AS$610,16,FALSE)</f>
        <v>0</v>
      </c>
      <c r="S147" s="42">
        <f>VLOOKUP(C147,[1]Sheet2!$A$1:$AS$610,17,FALSE)</f>
        <v>17884829365.040001</v>
      </c>
      <c r="T147" s="42">
        <f>VLOOKUP(C147,[1]Sheet2!$A$1:$AS$610,18,FALSE)</f>
        <v>0</v>
      </c>
      <c r="U147" s="42">
        <f>VLOOKUP(C147,[1]Sheet2!$A$1:$AS$610,19,FALSE)</f>
        <v>81496596000</v>
      </c>
      <c r="V147" s="42">
        <f t="shared" si="112"/>
        <v>712066489450.26001</v>
      </c>
      <c r="W147" s="42">
        <f t="shared" si="113"/>
        <v>400776704187.88</v>
      </c>
      <c r="X147" s="42">
        <f>VLOOKUP(C147,[1]Sheet2!$A$1:$AS$610,22,FALSE)</f>
        <v>266506267307.88</v>
      </c>
      <c r="Y147" s="42">
        <f>VLOOKUP(C147,[1]Sheet2!$A$1:$AS$610,23,FALSE)</f>
        <v>0</v>
      </c>
      <c r="Z147" s="42">
        <f>VLOOKUP(C147,[1]Sheet2!$A$1:$AS$610,24,FALSE)</f>
        <v>0</v>
      </c>
      <c r="AA147" s="42">
        <f>VLOOKUP(C147,[1]Sheet2!$A$1:$AS$610,25,FALSE)</f>
        <v>3855600000</v>
      </c>
      <c r="AB147" s="42">
        <f>VLOOKUP(C147,[1]Sheet2!$A$1:$AS$610,26,FALSE)</f>
        <v>0</v>
      </c>
      <c r="AC147" s="42">
        <f>VLOOKUP(C147,[1]Sheet2!$A$1:$AS$610,27,FALSE)</f>
        <v>0</v>
      </c>
      <c r="AD147" s="42">
        <f>VLOOKUP(C147,[1]Sheet2!$A$1:$AS$610,28,FALSE)</f>
        <v>128414836880</v>
      </c>
      <c r="AE147" s="42">
        <f>VLOOKUP(C147,[1]Sheet2!$A$1:$AS$610,29,FALSE)</f>
        <v>2000000000</v>
      </c>
      <c r="AF147" s="42">
        <f t="shared" si="114"/>
        <v>311289785262.38</v>
      </c>
      <c r="AG147" s="42">
        <f>VLOOKUP(C147,[1]Sheet2!$A$1:$AS$610,31,FALSE)</f>
        <v>35034663700</v>
      </c>
      <c r="AH147" s="42">
        <f>VLOOKUP(C147,[1]Sheet2!$A$1:$AS$610,32,FALSE)</f>
        <v>143974150438.38</v>
      </c>
      <c r="AI147" s="42">
        <f>VLOOKUP(C147,[1]Sheet2!$A$1:$AS$610,33,FALSE)</f>
        <v>132280971124</v>
      </c>
      <c r="AJ147" s="42">
        <f t="shared" si="115"/>
        <v>15549874598.75</v>
      </c>
      <c r="AK147" s="42">
        <f>VLOOKUP(C147,[1]Sheet2!$A$1:$AS$610,35,FALSE)</f>
        <v>15549874598.75</v>
      </c>
      <c r="AL147" s="42">
        <f>VLOOKUP(C147,[1]Sheet2!$A$1:$AS$610,36,FALSE)</f>
        <v>0</v>
      </c>
      <c r="AM147" s="42">
        <f>VLOOKUP(C147,[1]Sheet2!$A$1:$AS$610,37,FALSE)</f>
        <v>0</v>
      </c>
      <c r="AN147" s="42">
        <f>VLOOKUP(C147,[1]Sheet2!$A$1:$AS$610,38,FALSE)</f>
        <v>0</v>
      </c>
      <c r="AO147" s="42">
        <f>VLOOKUP(C147,[1]Sheet2!$A$1:$AS$610,39,FALSE)</f>
        <v>0</v>
      </c>
      <c r="AP147" s="42">
        <f>VLOOKUP(C147,[1]Sheet2!$A$1:$AS$610,40,FALSE)</f>
        <v>0</v>
      </c>
      <c r="AQ147" s="42">
        <f t="shared" si="116"/>
        <v>2000000000</v>
      </c>
      <c r="AR147" s="42">
        <f>VLOOKUP(C147,[1]Sheet2!$A$1:$AS$610,42,FALSE)</f>
        <v>0</v>
      </c>
      <c r="AS147" s="42">
        <f>VLOOKUP(C147,[1]Sheet2!$A$1:$AS$610,43,FALSE)</f>
        <v>2000000000</v>
      </c>
      <c r="AT147" s="42">
        <f>VLOOKUP(C147,[1]Sheet2!$A$1:$AS$610,44,FALSE)</f>
        <v>0</v>
      </c>
      <c r="AU147" s="42">
        <f>VLOOKUP(C147,[1]Sheet2!$A$1:$AS$610,45,FALSE)</f>
        <v>0</v>
      </c>
      <c r="AV147" s="43">
        <f t="shared" si="117"/>
        <v>-13549874598.75</v>
      </c>
      <c r="AW147" s="43">
        <f t="shared" si="55"/>
        <v>13549874598.75</v>
      </c>
      <c r="AX147" s="44">
        <f t="shared" si="119"/>
        <v>0</v>
      </c>
    </row>
    <row r="148" spans="1:50" s="45" customFormat="1" ht="15" customHeight="1" x14ac:dyDescent="0.25">
      <c r="A148" s="37">
        <f t="shared" si="120"/>
        <v>111</v>
      </c>
      <c r="B148" s="37">
        <f t="shared" si="120"/>
        <v>6</v>
      </c>
      <c r="C148" s="38" t="s">
        <v>249</v>
      </c>
      <c r="D148" s="39" t="s">
        <v>94</v>
      </c>
      <c r="E148" s="40">
        <v>42734</v>
      </c>
      <c r="F148" s="41">
        <f t="shared" si="108"/>
        <v>676425920222.62</v>
      </c>
      <c r="G148" s="42">
        <f t="shared" si="109"/>
        <v>28746690810.82</v>
      </c>
      <c r="H148" s="42">
        <f>VLOOKUP(C148,[1]Sheet2!$A$1:$AS$610,6,FALSE)</f>
        <v>5911500000</v>
      </c>
      <c r="I148" s="42">
        <f>VLOOKUP(C148,[1]Sheet2!$A$1:$AS$610,7,FALSE)</f>
        <v>2786008000</v>
      </c>
      <c r="J148" s="42">
        <f>VLOOKUP(C148,[1]Sheet2!$A$1:$AS$610,8,FALSE)</f>
        <v>4086658293.4699998</v>
      </c>
      <c r="K148" s="42">
        <f>VLOOKUP(C148,[1]Sheet2!$A$1:$AS$610,9,FALSE)</f>
        <v>15962524517.35</v>
      </c>
      <c r="L148" s="42">
        <f t="shared" si="110"/>
        <v>504909448000</v>
      </c>
      <c r="M148" s="42">
        <f>VLOOKUP(C148,[1]Sheet2!$A$1:$AS$610,11,FALSE)</f>
        <v>20986612000</v>
      </c>
      <c r="N148" s="42">
        <f>VLOOKUP(C148,[1]Sheet2!$A$1:$AS$610,12,FALSE)</f>
        <v>412290913000</v>
      </c>
      <c r="O148" s="42">
        <f>VLOOKUP(C148,[1]Sheet2!$A$1:$AS$610,13,FALSE)</f>
        <v>71631923000</v>
      </c>
      <c r="P148" s="42">
        <f t="shared" si="111"/>
        <v>142769781411.79999</v>
      </c>
      <c r="Q148" s="42">
        <f>VLOOKUP(C148,[1]Sheet2!$A$1:$AS$610,15,FALSE)</f>
        <v>0</v>
      </c>
      <c r="R148" s="42">
        <f>VLOOKUP(C148,[1]Sheet2!$A$1:$AS$610,16,FALSE)</f>
        <v>0</v>
      </c>
      <c r="S148" s="42">
        <f>VLOOKUP(C148,[1]Sheet2!$A$1:$AS$610,17,FALSE)</f>
        <v>28055694411.799999</v>
      </c>
      <c r="T148" s="42">
        <f>VLOOKUP(C148,[1]Sheet2!$A$1:$AS$610,18,FALSE)</f>
        <v>33573611000</v>
      </c>
      <c r="U148" s="42">
        <f>VLOOKUP(C148,[1]Sheet2!$A$1:$AS$610,19,FALSE)</f>
        <v>81140476000</v>
      </c>
      <c r="V148" s="42">
        <f t="shared" si="112"/>
        <v>699144309172</v>
      </c>
      <c r="W148" s="42">
        <f t="shared" si="113"/>
        <v>368654256084</v>
      </c>
      <c r="X148" s="42">
        <f>VLOOKUP(C148,[1]Sheet2!$A$1:$AS$610,22,FALSE)</f>
        <v>245913027584</v>
      </c>
      <c r="Y148" s="42">
        <f>VLOOKUP(C148,[1]Sheet2!$A$1:$AS$610,23,FALSE)</f>
        <v>0</v>
      </c>
      <c r="Z148" s="42">
        <f>VLOOKUP(C148,[1]Sheet2!$A$1:$AS$610,24,FALSE)</f>
        <v>200000000</v>
      </c>
      <c r="AA148" s="42">
        <f>VLOOKUP(C148,[1]Sheet2!$A$1:$AS$610,25,FALSE)</f>
        <v>3900000000</v>
      </c>
      <c r="AB148" s="42">
        <f>VLOOKUP(C148,[1]Sheet2!$A$1:$AS$610,26,FALSE)</f>
        <v>1000000000</v>
      </c>
      <c r="AC148" s="42">
        <f>VLOOKUP(C148,[1]Sheet2!$A$1:$AS$610,27,FALSE)</f>
        <v>0</v>
      </c>
      <c r="AD148" s="42">
        <f>VLOOKUP(C148,[1]Sheet2!$A$1:$AS$610,28,FALSE)</f>
        <v>116641228500</v>
      </c>
      <c r="AE148" s="42">
        <f>VLOOKUP(C148,[1]Sheet2!$A$1:$AS$610,29,FALSE)</f>
        <v>1000000000</v>
      </c>
      <c r="AF148" s="42">
        <f t="shared" si="114"/>
        <v>330490053088</v>
      </c>
      <c r="AG148" s="42">
        <f>VLOOKUP(C148,[1]Sheet2!$A$1:$AS$610,31,FALSE)</f>
        <v>42771103000</v>
      </c>
      <c r="AH148" s="42">
        <f>VLOOKUP(C148,[1]Sheet2!$A$1:$AS$610,32,FALSE)</f>
        <v>110907445795</v>
      </c>
      <c r="AI148" s="42">
        <f>VLOOKUP(C148,[1]Sheet2!$A$1:$AS$610,33,FALSE)</f>
        <v>176811504293</v>
      </c>
      <c r="AJ148" s="42">
        <f t="shared" si="115"/>
        <v>22718388949.380001</v>
      </c>
      <c r="AK148" s="42">
        <f>VLOOKUP(C148,[1]Sheet2!$A$1:$AS$610,35,FALSE)</f>
        <v>22718388949.380001</v>
      </c>
      <c r="AL148" s="42">
        <f>VLOOKUP(C148,[1]Sheet2!$A$1:$AS$610,36,FALSE)</f>
        <v>0</v>
      </c>
      <c r="AM148" s="42">
        <f>VLOOKUP(C148,[1]Sheet2!$A$1:$AS$610,37,FALSE)</f>
        <v>0</v>
      </c>
      <c r="AN148" s="42">
        <f>VLOOKUP(C148,[1]Sheet2!$A$1:$AS$610,38,FALSE)</f>
        <v>0</v>
      </c>
      <c r="AO148" s="42">
        <f>VLOOKUP(C148,[1]Sheet2!$A$1:$AS$610,39,FALSE)</f>
        <v>0</v>
      </c>
      <c r="AP148" s="42">
        <f>VLOOKUP(C148,[1]Sheet2!$A$1:$AS$610,40,FALSE)</f>
        <v>0</v>
      </c>
      <c r="AQ148" s="42">
        <f t="shared" si="116"/>
        <v>0</v>
      </c>
      <c r="AR148" s="42">
        <f>VLOOKUP(C148,[1]Sheet2!$A$1:$AS$610,42,FALSE)</f>
        <v>0</v>
      </c>
      <c r="AS148" s="42">
        <f>VLOOKUP(C148,[1]Sheet2!$A$1:$AS$610,43,FALSE)</f>
        <v>0</v>
      </c>
      <c r="AT148" s="42">
        <f>VLOOKUP(C148,[1]Sheet2!$A$1:$AS$610,44,FALSE)</f>
        <v>0</v>
      </c>
      <c r="AU148" s="42">
        <f>VLOOKUP(C148,[1]Sheet2!$A$1:$AS$610,45,FALSE)</f>
        <v>0</v>
      </c>
      <c r="AV148" s="43">
        <f t="shared" si="117"/>
        <v>-22718388949.380005</v>
      </c>
      <c r="AW148" s="43">
        <f t="shared" si="55"/>
        <v>22718388949.380001</v>
      </c>
      <c r="AX148" s="44">
        <f t="shared" si="119"/>
        <v>0</v>
      </c>
    </row>
    <row r="149" spans="1:50" s="45" customFormat="1" ht="15" customHeight="1" x14ac:dyDescent="0.25">
      <c r="A149" s="37">
        <f t="shared" si="120"/>
        <v>112</v>
      </c>
      <c r="B149" s="37">
        <f t="shared" si="120"/>
        <v>7</v>
      </c>
      <c r="C149" s="38" t="s">
        <v>250</v>
      </c>
      <c r="D149" s="39" t="s">
        <v>160</v>
      </c>
      <c r="E149" s="57">
        <v>42760</v>
      </c>
      <c r="F149" s="41">
        <f t="shared" si="108"/>
        <v>925886036476</v>
      </c>
      <c r="G149" s="42">
        <f t="shared" si="109"/>
        <v>48924787476</v>
      </c>
      <c r="H149" s="42">
        <f>VLOOKUP(C149,[1]Sheet2!$A$1:$AS$610,6,FALSE)</f>
        <v>7094680500</v>
      </c>
      <c r="I149" s="42">
        <f>VLOOKUP(C149,[1]Sheet2!$A$1:$AS$610,7,FALSE)</f>
        <v>3628106156</v>
      </c>
      <c r="J149" s="42">
        <f>VLOOKUP(C149,[1]Sheet2!$A$1:$AS$610,8,FALSE)</f>
        <v>4185450300</v>
      </c>
      <c r="K149" s="42">
        <f>VLOOKUP(C149,[1]Sheet2!$A$1:$AS$610,9,FALSE)</f>
        <v>34016550520</v>
      </c>
      <c r="L149" s="42">
        <f t="shared" si="110"/>
        <v>641800479000</v>
      </c>
      <c r="M149" s="42">
        <f>VLOOKUP(C149,[1]Sheet2!$A$1:$AS$610,11,FALSE)</f>
        <v>25848799000</v>
      </c>
      <c r="N149" s="42">
        <f>VLOOKUP(C149,[1]Sheet2!$A$1:$AS$610,12,FALSE)</f>
        <v>518281486000</v>
      </c>
      <c r="O149" s="42">
        <f>VLOOKUP(C149,[1]Sheet2!$A$1:$AS$610,13,FALSE)</f>
        <v>97670194000</v>
      </c>
      <c r="P149" s="42">
        <f t="shared" si="111"/>
        <v>235160770000</v>
      </c>
      <c r="Q149" s="42">
        <f>VLOOKUP(C149,[1]Sheet2!$A$1:$AS$610,15,FALSE)</f>
        <v>7000000000</v>
      </c>
      <c r="R149" s="42">
        <f>VLOOKUP(C149,[1]Sheet2!$A$1:$AS$610,16,FALSE)</f>
        <v>0</v>
      </c>
      <c r="S149" s="42">
        <f>VLOOKUP(C149,[1]Sheet2!$A$1:$AS$610,17,FALSE)</f>
        <v>21549265000</v>
      </c>
      <c r="T149" s="42">
        <f>VLOOKUP(C149,[1]Sheet2!$A$1:$AS$610,18,FALSE)</f>
        <v>91553152000</v>
      </c>
      <c r="U149" s="42">
        <f>VLOOKUP(C149,[1]Sheet2!$A$1:$AS$610,19,FALSE)</f>
        <v>115058353000</v>
      </c>
      <c r="V149" s="42">
        <f t="shared" si="112"/>
        <v>983079066509</v>
      </c>
      <c r="W149" s="42">
        <f t="shared" si="113"/>
        <v>477337662862</v>
      </c>
      <c r="X149" s="42">
        <f>VLOOKUP(C149,[1]Sheet2!$A$1:$AS$610,22,FALSE)</f>
        <v>300511952647</v>
      </c>
      <c r="Y149" s="42">
        <f>VLOOKUP(C149,[1]Sheet2!$A$1:$AS$610,23,FALSE)</f>
        <v>0</v>
      </c>
      <c r="Z149" s="42">
        <f>VLOOKUP(C149,[1]Sheet2!$A$1:$AS$610,24,FALSE)</f>
        <v>0</v>
      </c>
      <c r="AA149" s="42">
        <f>VLOOKUP(C149,[1]Sheet2!$A$1:$AS$610,25,FALSE)</f>
        <v>3542800000</v>
      </c>
      <c r="AB149" s="42">
        <f>VLOOKUP(C149,[1]Sheet2!$A$1:$AS$610,26,FALSE)</f>
        <v>0</v>
      </c>
      <c r="AC149" s="42">
        <f>VLOOKUP(C149,[1]Sheet2!$A$1:$AS$610,27,FALSE)</f>
        <v>210000000</v>
      </c>
      <c r="AD149" s="42">
        <f>VLOOKUP(C149,[1]Sheet2!$A$1:$AS$610,28,FALSE)</f>
        <v>170972910215</v>
      </c>
      <c r="AE149" s="42">
        <f>VLOOKUP(C149,[1]Sheet2!$A$1:$AS$610,29,FALSE)</f>
        <v>2100000000</v>
      </c>
      <c r="AF149" s="42">
        <f t="shared" si="114"/>
        <v>505741403647</v>
      </c>
      <c r="AG149" s="42">
        <f>VLOOKUP(C149,[1]Sheet2!$A$1:$AS$610,31,FALSE)</f>
        <v>50808766750</v>
      </c>
      <c r="AH149" s="42">
        <f>VLOOKUP(C149,[1]Sheet2!$A$1:$AS$610,32,FALSE)</f>
        <v>160550767230</v>
      </c>
      <c r="AI149" s="42">
        <f>VLOOKUP(C149,[1]Sheet2!$A$1:$AS$610,33,FALSE)</f>
        <v>294381869667</v>
      </c>
      <c r="AJ149" s="42">
        <f t="shared" si="115"/>
        <v>64693030033</v>
      </c>
      <c r="AK149" s="42">
        <f>VLOOKUP(C149,[1]Sheet2!$A$1:$AS$610,35,FALSE)</f>
        <v>64693030033</v>
      </c>
      <c r="AL149" s="42">
        <f>VLOOKUP(C149,[1]Sheet2!$A$1:$AS$610,36,FALSE)</f>
        <v>0</v>
      </c>
      <c r="AM149" s="42">
        <f>VLOOKUP(C149,[1]Sheet2!$A$1:$AS$610,37,FALSE)</f>
        <v>0</v>
      </c>
      <c r="AN149" s="42">
        <f>VLOOKUP(C149,[1]Sheet2!$A$1:$AS$610,38,FALSE)</f>
        <v>0</v>
      </c>
      <c r="AO149" s="42">
        <f>VLOOKUP(C149,[1]Sheet2!$A$1:$AS$610,39,FALSE)</f>
        <v>0</v>
      </c>
      <c r="AP149" s="42">
        <f>VLOOKUP(C149,[1]Sheet2!$A$1:$AS$610,40,FALSE)</f>
        <v>0</v>
      </c>
      <c r="AQ149" s="42">
        <f t="shared" si="116"/>
        <v>7500000000</v>
      </c>
      <c r="AR149" s="42">
        <f>VLOOKUP(C149,[1]Sheet2!$A$1:$AS$610,42,FALSE)</f>
        <v>0</v>
      </c>
      <c r="AS149" s="42">
        <f>VLOOKUP(C149,[1]Sheet2!$A$1:$AS$610,43,FALSE)</f>
        <v>7500000000</v>
      </c>
      <c r="AT149" s="42">
        <f>VLOOKUP(C149,[1]Sheet2!$A$1:$AS$610,44,FALSE)</f>
        <v>0</v>
      </c>
      <c r="AU149" s="42">
        <f>VLOOKUP(C149,[1]Sheet2!$A$1:$AS$610,45,FALSE)</f>
        <v>0</v>
      </c>
      <c r="AV149" s="43">
        <f t="shared" si="117"/>
        <v>-57193030033</v>
      </c>
      <c r="AW149" s="43">
        <f t="shared" si="55"/>
        <v>57193030033</v>
      </c>
      <c r="AX149" s="44">
        <f t="shared" si="119"/>
        <v>0</v>
      </c>
    </row>
    <row r="150" spans="1:50" s="45" customFormat="1" ht="15" customHeight="1" x14ac:dyDescent="0.25">
      <c r="A150" s="37">
        <f t="shared" si="120"/>
        <v>113</v>
      </c>
      <c r="B150" s="37">
        <f t="shared" si="120"/>
        <v>8</v>
      </c>
      <c r="C150" s="38" t="s">
        <v>251</v>
      </c>
      <c r="D150" s="39" t="s">
        <v>103</v>
      </c>
      <c r="E150" s="40">
        <v>42754</v>
      </c>
      <c r="F150" s="41">
        <f t="shared" si="108"/>
        <v>1014334500578</v>
      </c>
      <c r="G150" s="42">
        <f t="shared" si="109"/>
        <v>81422792578</v>
      </c>
      <c r="H150" s="42">
        <f>VLOOKUP(C150,[1]Sheet2!$A$1:$AS$610,6,FALSE)</f>
        <v>8673042596</v>
      </c>
      <c r="I150" s="42">
        <f>VLOOKUP(C150,[1]Sheet2!$A$1:$AS$610,7,FALSE)</f>
        <v>5206389780</v>
      </c>
      <c r="J150" s="42">
        <f>VLOOKUP(C150,[1]Sheet2!$A$1:$AS$610,8,FALSE)</f>
        <v>3590392561.71</v>
      </c>
      <c r="K150" s="42">
        <f>VLOOKUP(C150,[1]Sheet2!$A$1:$AS$610,9,FALSE)</f>
        <v>63952967640.290001</v>
      </c>
      <c r="L150" s="42">
        <f t="shared" si="110"/>
        <v>815415774000</v>
      </c>
      <c r="M150" s="42">
        <f>VLOOKUP(C150,[1]Sheet2!$A$1:$AS$610,11,FALSE)</f>
        <v>19366714000</v>
      </c>
      <c r="N150" s="42">
        <f>VLOOKUP(C150,[1]Sheet2!$A$1:$AS$610,12,FALSE)</f>
        <v>604318422000</v>
      </c>
      <c r="O150" s="42">
        <f>VLOOKUP(C150,[1]Sheet2!$A$1:$AS$610,13,FALSE)</f>
        <v>191730638000</v>
      </c>
      <c r="P150" s="42">
        <f t="shared" si="111"/>
        <v>117495934000</v>
      </c>
      <c r="Q150" s="42">
        <f>VLOOKUP(C150,[1]Sheet2!$A$1:$AS$610,15,FALSE)</f>
        <v>0</v>
      </c>
      <c r="R150" s="42">
        <f>VLOOKUP(C150,[1]Sheet2!$A$1:$AS$610,16,FALSE)</f>
        <v>0</v>
      </c>
      <c r="S150" s="42">
        <f>VLOOKUP(C150,[1]Sheet2!$A$1:$AS$610,17,FALSE)</f>
        <v>22000000000</v>
      </c>
      <c r="T150" s="42">
        <f>VLOOKUP(C150,[1]Sheet2!$A$1:$AS$610,18,FALSE)</f>
        <v>0</v>
      </c>
      <c r="U150" s="42">
        <f>VLOOKUP(C150,[1]Sheet2!$A$1:$AS$610,19,FALSE)</f>
        <v>95495934000</v>
      </c>
      <c r="V150" s="42">
        <f t="shared" si="112"/>
        <v>1068424779767.37</v>
      </c>
      <c r="W150" s="42">
        <f t="shared" si="113"/>
        <v>580915074782.37</v>
      </c>
      <c r="X150" s="42">
        <f>VLOOKUP(C150,[1]Sheet2!$A$1:$AS$610,22,FALSE)</f>
        <v>446889031102.37</v>
      </c>
      <c r="Y150" s="42">
        <f>VLOOKUP(C150,[1]Sheet2!$A$1:$AS$610,23,FALSE)</f>
        <v>0</v>
      </c>
      <c r="Z150" s="42">
        <f>VLOOKUP(C150,[1]Sheet2!$A$1:$AS$610,24,FALSE)</f>
        <v>0</v>
      </c>
      <c r="AA150" s="42">
        <f>VLOOKUP(C150,[1]Sheet2!$A$1:$AS$610,25,FALSE)</f>
        <v>11188197000</v>
      </c>
      <c r="AB150" s="42">
        <f>VLOOKUP(C150,[1]Sheet2!$A$1:$AS$610,26,FALSE)</f>
        <v>300000000</v>
      </c>
      <c r="AC150" s="42">
        <f>VLOOKUP(C150,[1]Sheet2!$A$1:$AS$610,27,FALSE)</f>
        <v>0</v>
      </c>
      <c r="AD150" s="42">
        <f>VLOOKUP(C150,[1]Sheet2!$A$1:$AS$610,28,FALSE)</f>
        <v>121537846680</v>
      </c>
      <c r="AE150" s="42">
        <f>VLOOKUP(C150,[1]Sheet2!$A$1:$AS$610,29,FALSE)</f>
        <v>1000000000</v>
      </c>
      <c r="AF150" s="42">
        <f t="shared" si="114"/>
        <v>487509704985</v>
      </c>
      <c r="AG150" s="42">
        <f>VLOOKUP(C150,[1]Sheet2!$A$1:$AS$610,31,FALSE)</f>
        <v>75877129700</v>
      </c>
      <c r="AH150" s="42">
        <f>VLOOKUP(C150,[1]Sheet2!$A$1:$AS$610,32,FALSE)</f>
        <v>218803891548</v>
      </c>
      <c r="AI150" s="42">
        <f>VLOOKUP(C150,[1]Sheet2!$A$1:$AS$610,33,FALSE)</f>
        <v>192828683737</v>
      </c>
      <c r="AJ150" s="42">
        <f t="shared" si="115"/>
        <v>60790279189.370003</v>
      </c>
      <c r="AK150" s="42">
        <f>VLOOKUP(C150,[1]Sheet2!$A$1:$AS$610,35,FALSE)</f>
        <v>60790279189.370003</v>
      </c>
      <c r="AL150" s="42">
        <f>VLOOKUP(C150,[1]Sheet2!$A$1:$AS$610,36,FALSE)</f>
        <v>0</v>
      </c>
      <c r="AM150" s="42">
        <f>VLOOKUP(C150,[1]Sheet2!$A$1:$AS$610,37,FALSE)</f>
        <v>0</v>
      </c>
      <c r="AN150" s="42">
        <f>VLOOKUP(C150,[1]Sheet2!$A$1:$AS$610,38,FALSE)</f>
        <v>0</v>
      </c>
      <c r="AO150" s="42">
        <f>VLOOKUP(C150,[1]Sheet2!$A$1:$AS$610,39,FALSE)</f>
        <v>0</v>
      </c>
      <c r="AP150" s="42">
        <f>VLOOKUP(C150,[1]Sheet2!$A$1:$AS$610,40,FALSE)</f>
        <v>0</v>
      </c>
      <c r="AQ150" s="42">
        <f t="shared" si="116"/>
        <v>6700000000</v>
      </c>
      <c r="AR150" s="42">
        <f>VLOOKUP(C150,[1]Sheet2!$A$1:$AS$610,42,FALSE)</f>
        <v>0</v>
      </c>
      <c r="AS150" s="42">
        <f>VLOOKUP(C150,[1]Sheet2!$A$1:$AS$610,43,FALSE)</f>
        <v>5000000000</v>
      </c>
      <c r="AT150" s="42">
        <f>VLOOKUP(C150,[1]Sheet2!$A$1:$AS$610,44,FALSE)</f>
        <v>1700000000</v>
      </c>
      <c r="AU150" s="42">
        <f>VLOOKUP(C150,[1]Sheet2!$A$1:$AS$610,45,FALSE)</f>
        <v>0</v>
      </c>
      <c r="AV150" s="43">
        <f t="shared" si="117"/>
        <v>-54090279189.369995</v>
      </c>
      <c r="AW150" s="43">
        <f t="shared" si="55"/>
        <v>54090279189.370003</v>
      </c>
      <c r="AX150" s="44">
        <f t="shared" si="119"/>
        <v>0</v>
      </c>
    </row>
    <row r="151" spans="1:50" s="45" customFormat="1" ht="15" customHeight="1" x14ac:dyDescent="0.25">
      <c r="A151" s="37">
        <f t="shared" si="120"/>
        <v>114</v>
      </c>
      <c r="B151" s="37">
        <f t="shared" si="120"/>
        <v>9</v>
      </c>
      <c r="C151" s="38" t="s">
        <v>252</v>
      </c>
      <c r="D151" s="39" t="s">
        <v>103</v>
      </c>
      <c r="E151" s="40">
        <v>42758</v>
      </c>
      <c r="F151" s="41">
        <f t="shared" si="108"/>
        <v>893700042336</v>
      </c>
      <c r="G151" s="42">
        <f t="shared" si="109"/>
        <v>32107032000</v>
      </c>
      <c r="H151" s="42">
        <f>VLOOKUP(C151,[1]Sheet2!$A$1:$AS$610,6,FALSE)</f>
        <v>9040000000</v>
      </c>
      <c r="I151" s="42">
        <f>VLOOKUP(C151,[1]Sheet2!$A$1:$AS$610,7,FALSE)</f>
        <v>1013000000</v>
      </c>
      <c r="J151" s="42">
        <f>VLOOKUP(C151,[1]Sheet2!$A$1:$AS$610,8,FALSE)</f>
        <v>3000000000</v>
      </c>
      <c r="K151" s="42">
        <f>VLOOKUP(C151,[1]Sheet2!$A$1:$AS$610,9,FALSE)</f>
        <v>19054032000</v>
      </c>
      <c r="L151" s="42">
        <f t="shared" si="110"/>
        <v>631975220000</v>
      </c>
      <c r="M151" s="42">
        <f>VLOOKUP(C151,[1]Sheet2!$A$1:$AS$610,11,FALSE)</f>
        <v>26356057000</v>
      </c>
      <c r="N151" s="42">
        <f>VLOOKUP(C151,[1]Sheet2!$A$1:$AS$610,12,FALSE)</f>
        <v>503986041000</v>
      </c>
      <c r="O151" s="42">
        <f>VLOOKUP(C151,[1]Sheet2!$A$1:$AS$610,13,FALSE)</f>
        <v>101633122000</v>
      </c>
      <c r="P151" s="42">
        <f t="shared" si="111"/>
        <v>229617790336</v>
      </c>
      <c r="Q151" s="42">
        <f>VLOOKUP(C151,[1]Sheet2!$A$1:$AS$610,15,FALSE)</f>
        <v>0</v>
      </c>
      <c r="R151" s="42">
        <f>VLOOKUP(C151,[1]Sheet2!$A$1:$AS$610,16,FALSE)</f>
        <v>0</v>
      </c>
      <c r="S151" s="42">
        <f>VLOOKUP(C151,[1]Sheet2!$A$1:$AS$610,17,FALSE)</f>
        <v>29420278336</v>
      </c>
      <c r="T151" s="42">
        <f>VLOOKUP(C151,[1]Sheet2!$A$1:$AS$610,18,FALSE)</f>
        <v>60711278000</v>
      </c>
      <c r="U151" s="42">
        <f>VLOOKUP(C151,[1]Sheet2!$A$1:$AS$610,19,FALSE)</f>
        <v>139486234000</v>
      </c>
      <c r="V151" s="42">
        <f t="shared" si="112"/>
        <v>939821088446.27002</v>
      </c>
      <c r="W151" s="42">
        <f t="shared" si="113"/>
        <v>575191815926.27002</v>
      </c>
      <c r="X151" s="42">
        <f>VLOOKUP(C151,[1]Sheet2!$A$1:$AS$610,22,FALSE)</f>
        <v>377434099399</v>
      </c>
      <c r="Y151" s="42">
        <f>VLOOKUP(C151,[1]Sheet2!$A$1:$AS$610,23,FALSE)</f>
        <v>0</v>
      </c>
      <c r="Z151" s="42">
        <f>VLOOKUP(C151,[1]Sheet2!$A$1:$AS$610,24,FALSE)</f>
        <v>0</v>
      </c>
      <c r="AA151" s="42">
        <f>VLOOKUP(C151,[1]Sheet2!$A$1:$AS$610,25,FALSE)</f>
        <v>2210000000</v>
      </c>
      <c r="AB151" s="42">
        <f>VLOOKUP(C151,[1]Sheet2!$A$1:$AS$610,26,FALSE)</f>
        <v>200000000</v>
      </c>
      <c r="AC151" s="42">
        <f>VLOOKUP(C151,[1]Sheet2!$A$1:$AS$610,27,FALSE)</f>
        <v>0</v>
      </c>
      <c r="AD151" s="42">
        <f>VLOOKUP(C151,[1]Sheet2!$A$1:$AS$610,28,FALSE)</f>
        <v>194847716527.26999</v>
      </c>
      <c r="AE151" s="42">
        <f>VLOOKUP(C151,[1]Sheet2!$A$1:$AS$610,29,FALSE)</f>
        <v>500000000</v>
      </c>
      <c r="AF151" s="42">
        <f t="shared" si="114"/>
        <v>364629272520</v>
      </c>
      <c r="AG151" s="42">
        <f>VLOOKUP(C151,[1]Sheet2!$A$1:$AS$610,31,FALSE)</f>
        <v>9353790000</v>
      </c>
      <c r="AH151" s="42">
        <f>VLOOKUP(C151,[1]Sheet2!$A$1:$AS$610,32,FALSE)</f>
        <v>198372050320</v>
      </c>
      <c r="AI151" s="42">
        <f>VLOOKUP(C151,[1]Sheet2!$A$1:$AS$610,33,FALSE)</f>
        <v>156903432200</v>
      </c>
      <c r="AJ151" s="42">
        <f t="shared" si="115"/>
        <v>46121046110.269997</v>
      </c>
      <c r="AK151" s="42">
        <f>VLOOKUP(C151,[1]Sheet2!$A$1:$AS$610,35,FALSE)</f>
        <v>46121046110.269997</v>
      </c>
      <c r="AL151" s="42">
        <f>VLOOKUP(C151,[1]Sheet2!$A$1:$AS$610,36,FALSE)</f>
        <v>0</v>
      </c>
      <c r="AM151" s="42">
        <f>VLOOKUP(C151,[1]Sheet2!$A$1:$AS$610,37,FALSE)</f>
        <v>0</v>
      </c>
      <c r="AN151" s="42">
        <f>VLOOKUP(C151,[1]Sheet2!$A$1:$AS$610,38,FALSE)</f>
        <v>0</v>
      </c>
      <c r="AO151" s="42">
        <f>VLOOKUP(C151,[1]Sheet2!$A$1:$AS$610,39,FALSE)</f>
        <v>0</v>
      </c>
      <c r="AP151" s="42">
        <f>VLOOKUP(C151,[1]Sheet2!$A$1:$AS$610,40,FALSE)</f>
        <v>0</v>
      </c>
      <c r="AQ151" s="42">
        <f t="shared" si="116"/>
        <v>0</v>
      </c>
      <c r="AR151" s="42">
        <f>VLOOKUP(C151,[1]Sheet2!$A$1:$AS$610,42,FALSE)</f>
        <v>0</v>
      </c>
      <c r="AS151" s="42">
        <f>VLOOKUP(C151,[1]Sheet2!$A$1:$AS$610,43,FALSE)</f>
        <v>0</v>
      </c>
      <c r="AT151" s="42">
        <f>VLOOKUP(C151,[1]Sheet2!$A$1:$AS$610,44,FALSE)</f>
        <v>0</v>
      </c>
      <c r="AU151" s="42">
        <f>VLOOKUP(C151,[1]Sheet2!$A$1:$AS$610,45,FALSE)</f>
        <v>0</v>
      </c>
      <c r="AV151" s="43">
        <f t="shared" si="117"/>
        <v>-46121046110.27002</v>
      </c>
      <c r="AW151" s="43">
        <f t="shared" si="55"/>
        <v>46121046110.269997</v>
      </c>
      <c r="AX151" s="44">
        <f t="shared" si="119"/>
        <v>0</v>
      </c>
    </row>
    <row r="152" spans="1:50" s="45" customFormat="1" ht="15" customHeight="1" x14ac:dyDescent="0.25">
      <c r="A152" s="37">
        <f t="shared" si="120"/>
        <v>115</v>
      </c>
      <c r="B152" s="37">
        <f t="shared" si="120"/>
        <v>10</v>
      </c>
      <c r="C152" s="38" t="s">
        <v>253</v>
      </c>
      <c r="D152" s="39" t="s">
        <v>103</v>
      </c>
      <c r="E152" s="40">
        <v>42786</v>
      </c>
      <c r="F152" s="41">
        <f t="shared" si="108"/>
        <v>1173222671692.75</v>
      </c>
      <c r="G152" s="42">
        <f t="shared" si="109"/>
        <v>174405000000</v>
      </c>
      <c r="H152" s="42">
        <f>VLOOKUP(C152,[1]Sheet2!$A$1:$AS$610,6,FALSE)</f>
        <v>73396000000</v>
      </c>
      <c r="I152" s="42">
        <f>VLOOKUP(C152,[1]Sheet2!$A$1:$AS$610,7,FALSE)</f>
        <v>20114000000</v>
      </c>
      <c r="J152" s="42">
        <f>VLOOKUP(C152,[1]Sheet2!$A$1:$AS$610,8,FALSE)</f>
        <v>3900000000</v>
      </c>
      <c r="K152" s="42">
        <f>VLOOKUP(C152,[1]Sheet2!$A$1:$AS$610,9,FALSE)</f>
        <v>76995000000</v>
      </c>
      <c r="L152" s="42">
        <f t="shared" si="110"/>
        <v>801315877000</v>
      </c>
      <c r="M152" s="42">
        <f>VLOOKUP(C152,[1]Sheet2!$A$1:$AS$610,11,FALSE)</f>
        <v>35022410000</v>
      </c>
      <c r="N152" s="42">
        <f>VLOOKUP(C152,[1]Sheet2!$A$1:$AS$610,12,FALSE)</f>
        <v>683389297000</v>
      </c>
      <c r="O152" s="42">
        <f>VLOOKUP(C152,[1]Sheet2!$A$1:$AS$610,13,FALSE)</f>
        <v>82904170000</v>
      </c>
      <c r="P152" s="42">
        <f t="shared" si="111"/>
        <v>197501794692.75</v>
      </c>
      <c r="Q152" s="42">
        <f>VLOOKUP(C152,[1]Sheet2!$A$1:$AS$610,15,FALSE)</f>
        <v>0</v>
      </c>
      <c r="R152" s="42">
        <f>VLOOKUP(C152,[1]Sheet2!$A$1:$AS$610,16,FALSE)</f>
        <v>0</v>
      </c>
      <c r="S152" s="42">
        <f>VLOOKUP(C152,[1]Sheet2!$A$1:$AS$610,17,FALSE)</f>
        <v>54860052692.75</v>
      </c>
      <c r="T152" s="42">
        <f>VLOOKUP(C152,[1]Sheet2!$A$1:$AS$610,18,FALSE)</f>
        <v>132641742000</v>
      </c>
      <c r="U152" s="42">
        <f>VLOOKUP(C152,[1]Sheet2!$A$1:$AS$610,19,FALSE)</f>
        <v>10000000000</v>
      </c>
      <c r="V152" s="42">
        <f t="shared" si="112"/>
        <v>1173222671692.75</v>
      </c>
      <c r="W152" s="42">
        <f t="shared" si="113"/>
        <v>512520406250.75</v>
      </c>
      <c r="X152" s="42">
        <f>VLOOKUP(C152,[1]Sheet2!$A$1:$AS$610,22,FALSE)</f>
        <v>496991045567.75</v>
      </c>
      <c r="Y152" s="42">
        <f>VLOOKUP(C152,[1]Sheet2!$A$1:$AS$610,23,FALSE)</f>
        <v>0</v>
      </c>
      <c r="Z152" s="42">
        <f>VLOOKUP(C152,[1]Sheet2!$A$1:$AS$610,24,FALSE)</f>
        <v>0</v>
      </c>
      <c r="AA152" s="42">
        <f>VLOOKUP(C152,[1]Sheet2!$A$1:$AS$610,25,FALSE)</f>
        <v>13299360683</v>
      </c>
      <c r="AB152" s="42">
        <f>VLOOKUP(C152,[1]Sheet2!$A$1:$AS$610,26,FALSE)</f>
        <v>0</v>
      </c>
      <c r="AC152" s="42">
        <f>VLOOKUP(C152,[1]Sheet2!$A$1:$AS$610,27,FALSE)</f>
        <v>30000000</v>
      </c>
      <c r="AD152" s="42">
        <f>VLOOKUP(C152,[1]Sheet2!$A$1:$AS$610,28,FALSE)</f>
        <v>1200000000</v>
      </c>
      <c r="AE152" s="42">
        <f>VLOOKUP(C152,[1]Sheet2!$A$1:$AS$610,29,FALSE)</f>
        <v>1000000000</v>
      </c>
      <c r="AF152" s="42">
        <f t="shared" si="114"/>
        <v>660702265442</v>
      </c>
      <c r="AG152" s="42">
        <f>VLOOKUP(C152,[1]Sheet2!$A$1:$AS$610,31,FALSE)</f>
        <v>61358238180</v>
      </c>
      <c r="AH152" s="42">
        <f>VLOOKUP(C152,[1]Sheet2!$A$1:$AS$610,32,FALSE)</f>
        <v>237747851362</v>
      </c>
      <c r="AI152" s="42">
        <f>VLOOKUP(C152,[1]Sheet2!$A$1:$AS$610,33,FALSE)</f>
        <v>361596175900</v>
      </c>
      <c r="AJ152" s="42">
        <f t="shared" si="115"/>
        <v>10000000000</v>
      </c>
      <c r="AK152" s="42">
        <f>VLOOKUP(C152,[1]Sheet2!$A$1:$AS$610,35,FALSE)</f>
        <v>10000000000</v>
      </c>
      <c r="AL152" s="42">
        <f>VLOOKUP(C152,[1]Sheet2!$A$1:$AS$610,36,FALSE)</f>
        <v>0</v>
      </c>
      <c r="AM152" s="42">
        <f>VLOOKUP(C152,[1]Sheet2!$A$1:$AS$610,37,FALSE)</f>
        <v>0</v>
      </c>
      <c r="AN152" s="42">
        <f>VLOOKUP(C152,[1]Sheet2!$A$1:$AS$610,38,FALSE)</f>
        <v>0</v>
      </c>
      <c r="AO152" s="42">
        <f>VLOOKUP(C152,[1]Sheet2!$A$1:$AS$610,39,FALSE)</f>
        <v>0</v>
      </c>
      <c r="AP152" s="42">
        <f>VLOOKUP(C152,[1]Sheet2!$A$1:$AS$610,40,FALSE)</f>
        <v>0</v>
      </c>
      <c r="AQ152" s="42">
        <f t="shared" si="116"/>
        <v>10000000000</v>
      </c>
      <c r="AR152" s="42">
        <f>VLOOKUP(C152,[1]Sheet2!$A$1:$AS$610,42,FALSE)</f>
        <v>0</v>
      </c>
      <c r="AS152" s="42">
        <f>VLOOKUP(C152,[1]Sheet2!$A$1:$AS$610,43,FALSE)</f>
        <v>9000000000</v>
      </c>
      <c r="AT152" s="42">
        <f>VLOOKUP(C152,[1]Sheet2!$A$1:$AS$610,44,FALSE)</f>
        <v>1000000000</v>
      </c>
      <c r="AU152" s="42">
        <f>VLOOKUP(C152,[1]Sheet2!$A$1:$AS$610,45,FALSE)</f>
        <v>0</v>
      </c>
      <c r="AV152" s="43">
        <f t="shared" si="117"/>
        <v>0</v>
      </c>
      <c r="AW152" s="43">
        <f t="shared" si="55"/>
        <v>0</v>
      </c>
      <c r="AX152" s="44">
        <f t="shared" si="119"/>
        <v>0</v>
      </c>
    </row>
    <row r="153" spans="1:50" s="45" customFormat="1" ht="15" customHeight="1" x14ac:dyDescent="0.25">
      <c r="A153" s="51" t="s">
        <v>121</v>
      </c>
      <c r="B153" s="51" t="s">
        <v>121</v>
      </c>
      <c r="C153" s="52" t="s">
        <v>122</v>
      </c>
      <c r="D153" s="53"/>
      <c r="E153" s="53"/>
      <c r="F153" s="54">
        <f>SUM(F143:F151)</f>
        <v>7854280430322.3496</v>
      </c>
      <c r="G153" s="54">
        <f t="shared" ref="G153:AX153" si="121">SUM(G143:G151)</f>
        <v>397350081281.29004</v>
      </c>
      <c r="H153" s="54">
        <f t="shared" si="121"/>
        <v>65063329672.380005</v>
      </c>
      <c r="I153" s="54">
        <f t="shared" si="121"/>
        <v>24392644856</v>
      </c>
      <c r="J153" s="54">
        <f t="shared" si="121"/>
        <v>27137268575.269997</v>
      </c>
      <c r="K153" s="54">
        <f t="shared" si="121"/>
        <v>280756838177.64001</v>
      </c>
      <c r="L153" s="54">
        <f t="shared" si="121"/>
        <v>5885838649750</v>
      </c>
      <c r="M153" s="54">
        <f t="shared" si="121"/>
        <v>221532629750</v>
      </c>
      <c r="N153" s="54">
        <f t="shared" si="121"/>
        <v>4536441056000</v>
      </c>
      <c r="O153" s="54">
        <f t="shared" si="121"/>
        <v>1127864964000</v>
      </c>
      <c r="P153" s="54">
        <f t="shared" si="121"/>
        <v>1571091699291.0601</v>
      </c>
      <c r="Q153" s="54">
        <f t="shared" si="121"/>
        <v>7000000000</v>
      </c>
      <c r="R153" s="54">
        <f t="shared" si="121"/>
        <v>0</v>
      </c>
      <c r="S153" s="54">
        <f t="shared" si="121"/>
        <v>195565978291.06</v>
      </c>
      <c r="T153" s="54">
        <f t="shared" si="121"/>
        <v>324608308000</v>
      </c>
      <c r="U153" s="54">
        <f t="shared" si="121"/>
        <v>1043917413000</v>
      </c>
      <c r="V153" s="54">
        <f t="shared" si="121"/>
        <v>8160608246940.8398</v>
      </c>
      <c r="W153" s="54">
        <f t="shared" si="121"/>
        <v>4642174506720.46</v>
      </c>
      <c r="X153" s="54">
        <f t="shared" si="121"/>
        <v>3104644962825.7803</v>
      </c>
      <c r="Y153" s="54">
        <f t="shared" si="121"/>
        <v>0</v>
      </c>
      <c r="Z153" s="54">
        <f t="shared" si="121"/>
        <v>939236800</v>
      </c>
      <c r="AA153" s="54">
        <f t="shared" si="121"/>
        <v>235285678900</v>
      </c>
      <c r="AB153" s="54">
        <f t="shared" si="121"/>
        <v>3080000000</v>
      </c>
      <c r="AC153" s="54">
        <f t="shared" si="121"/>
        <v>2123306850</v>
      </c>
      <c r="AD153" s="54">
        <f t="shared" si="121"/>
        <v>1282700480080.27</v>
      </c>
      <c r="AE153" s="54">
        <f t="shared" si="121"/>
        <v>13400841264.41</v>
      </c>
      <c r="AF153" s="54">
        <f t="shared" si="121"/>
        <v>3518433740220.3799</v>
      </c>
      <c r="AG153" s="54">
        <f t="shared" si="121"/>
        <v>351314118340</v>
      </c>
      <c r="AH153" s="54">
        <f t="shared" si="121"/>
        <v>1658276309006.3799</v>
      </c>
      <c r="AI153" s="54">
        <f t="shared" si="121"/>
        <v>1508843312874</v>
      </c>
      <c r="AJ153" s="54">
        <f t="shared" si="121"/>
        <v>324327816618.49005</v>
      </c>
      <c r="AK153" s="54">
        <f t="shared" si="121"/>
        <v>324327816618.49005</v>
      </c>
      <c r="AL153" s="54">
        <f t="shared" si="121"/>
        <v>0</v>
      </c>
      <c r="AM153" s="54">
        <f t="shared" si="121"/>
        <v>0</v>
      </c>
      <c r="AN153" s="54">
        <f t="shared" si="121"/>
        <v>0</v>
      </c>
      <c r="AO153" s="54">
        <f t="shared" si="121"/>
        <v>0</v>
      </c>
      <c r="AP153" s="54">
        <f t="shared" si="121"/>
        <v>0</v>
      </c>
      <c r="AQ153" s="54">
        <f t="shared" si="121"/>
        <v>18000000000</v>
      </c>
      <c r="AR153" s="54">
        <f t="shared" si="121"/>
        <v>0</v>
      </c>
      <c r="AS153" s="54">
        <f t="shared" si="121"/>
        <v>16300000000</v>
      </c>
      <c r="AT153" s="54">
        <f t="shared" si="121"/>
        <v>1700000000</v>
      </c>
      <c r="AU153" s="54">
        <f t="shared" si="121"/>
        <v>0</v>
      </c>
      <c r="AV153" s="54">
        <f t="shared" si="121"/>
        <v>-306327816618.48999</v>
      </c>
      <c r="AW153" s="54">
        <f t="shared" si="121"/>
        <v>306327816618.48999</v>
      </c>
      <c r="AX153" s="55">
        <f t="shared" si="121"/>
        <v>3.0517578125E-5</v>
      </c>
    </row>
    <row r="154" spans="1:50" s="45" customFormat="1" ht="15" customHeight="1" x14ac:dyDescent="0.25">
      <c r="A154" s="51" t="s">
        <v>123</v>
      </c>
      <c r="B154" s="51" t="s">
        <v>123</v>
      </c>
      <c r="C154" s="52" t="s">
        <v>124</v>
      </c>
      <c r="D154" s="53"/>
      <c r="E154" s="53"/>
      <c r="F154" s="54">
        <f>SUM(F152)</f>
        <v>1173222671692.75</v>
      </c>
      <c r="G154" s="54">
        <f t="shared" ref="G154:AX154" si="122">SUM(G152)</f>
        <v>174405000000</v>
      </c>
      <c r="H154" s="54">
        <f t="shared" si="122"/>
        <v>73396000000</v>
      </c>
      <c r="I154" s="54">
        <f t="shared" si="122"/>
        <v>20114000000</v>
      </c>
      <c r="J154" s="54">
        <f t="shared" si="122"/>
        <v>3900000000</v>
      </c>
      <c r="K154" s="54">
        <f t="shared" si="122"/>
        <v>76995000000</v>
      </c>
      <c r="L154" s="54">
        <f t="shared" si="122"/>
        <v>801315877000</v>
      </c>
      <c r="M154" s="54">
        <f t="shared" si="122"/>
        <v>35022410000</v>
      </c>
      <c r="N154" s="54">
        <f t="shared" si="122"/>
        <v>683389297000</v>
      </c>
      <c r="O154" s="54">
        <f t="shared" si="122"/>
        <v>82904170000</v>
      </c>
      <c r="P154" s="54">
        <f t="shared" si="122"/>
        <v>197501794692.75</v>
      </c>
      <c r="Q154" s="54">
        <f t="shared" si="122"/>
        <v>0</v>
      </c>
      <c r="R154" s="54">
        <f t="shared" si="122"/>
        <v>0</v>
      </c>
      <c r="S154" s="54">
        <f t="shared" si="122"/>
        <v>54860052692.75</v>
      </c>
      <c r="T154" s="54">
        <f t="shared" si="122"/>
        <v>132641742000</v>
      </c>
      <c r="U154" s="54">
        <f t="shared" si="122"/>
        <v>10000000000</v>
      </c>
      <c r="V154" s="54">
        <f t="shared" si="122"/>
        <v>1173222671692.75</v>
      </c>
      <c r="W154" s="54">
        <f t="shared" si="122"/>
        <v>512520406250.75</v>
      </c>
      <c r="X154" s="54">
        <f t="shared" si="122"/>
        <v>496991045567.75</v>
      </c>
      <c r="Y154" s="54">
        <f t="shared" si="122"/>
        <v>0</v>
      </c>
      <c r="Z154" s="54">
        <f t="shared" si="122"/>
        <v>0</v>
      </c>
      <c r="AA154" s="54">
        <f t="shared" si="122"/>
        <v>13299360683</v>
      </c>
      <c r="AB154" s="54">
        <f t="shared" si="122"/>
        <v>0</v>
      </c>
      <c r="AC154" s="54">
        <f t="shared" si="122"/>
        <v>30000000</v>
      </c>
      <c r="AD154" s="54">
        <f t="shared" si="122"/>
        <v>1200000000</v>
      </c>
      <c r="AE154" s="54">
        <f t="shared" si="122"/>
        <v>1000000000</v>
      </c>
      <c r="AF154" s="54">
        <f t="shared" si="122"/>
        <v>660702265442</v>
      </c>
      <c r="AG154" s="54">
        <f t="shared" si="122"/>
        <v>61358238180</v>
      </c>
      <c r="AH154" s="54">
        <f t="shared" si="122"/>
        <v>237747851362</v>
      </c>
      <c r="AI154" s="54">
        <f t="shared" si="122"/>
        <v>361596175900</v>
      </c>
      <c r="AJ154" s="54">
        <f t="shared" si="122"/>
        <v>10000000000</v>
      </c>
      <c r="AK154" s="54">
        <f t="shared" si="122"/>
        <v>10000000000</v>
      </c>
      <c r="AL154" s="54">
        <f t="shared" si="122"/>
        <v>0</v>
      </c>
      <c r="AM154" s="54">
        <f t="shared" si="122"/>
        <v>0</v>
      </c>
      <c r="AN154" s="54">
        <f t="shared" si="122"/>
        <v>0</v>
      </c>
      <c r="AO154" s="54">
        <f t="shared" si="122"/>
        <v>0</v>
      </c>
      <c r="AP154" s="54">
        <f t="shared" si="122"/>
        <v>0</v>
      </c>
      <c r="AQ154" s="54">
        <f t="shared" si="122"/>
        <v>10000000000</v>
      </c>
      <c r="AR154" s="54">
        <f t="shared" si="122"/>
        <v>0</v>
      </c>
      <c r="AS154" s="54">
        <f t="shared" si="122"/>
        <v>9000000000</v>
      </c>
      <c r="AT154" s="54">
        <f t="shared" si="122"/>
        <v>1000000000</v>
      </c>
      <c r="AU154" s="54">
        <f t="shared" si="122"/>
        <v>0</v>
      </c>
      <c r="AV154" s="54">
        <f t="shared" si="122"/>
        <v>0</v>
      </c>
      <c r="AW154" s="54">
        <f t="shared" si="122"/>
        <v>0</v>
      </c>
      <c r="AX154" s="55">
        <f t="shared" si="122"/>
        <v>0</v>
      </c>
    </row>
    <row r="155" spans="1:50" s="45" customFormat="1" ht="15" customHeight="1" x14ac:dyDescent="0.25">
      <c r="A155" s="51" t="s">
        <v>125</v>
      </c>
      <c r="B155" s="51" t="s">
        <v>125</v>
      </c>
      <c r="C155" s="52" t="s">
        <v>254</v>
      </c>
      <c r="D155" s="53"/>
      <c r="E155" s="53"/>
      <c r="F155" s="54">
        <f t="shared" ref="F155:AX155" si="123">F153+F154</f>
        <v>9027503102015.0996</v>
      </c>
      <c r="G155" s="54">
        <f t="shared" si="123"/>
        <v>571755081281.29004</v>
      </c>
      <c r="H155" s="54">
        <f t="shared" si="123"/>
        <v>138459329672.38</v>
      </c>
      <c r="I155" s="54">
        <f t="shared" si="123"/>
        <v>44506644856</v>
      </c>
      <c r="J155" s="54">
        <f t="shared" si="123"/>
        <v>31037268575.269997</v>
      </c>
      <c r="K155" s="54">
        <f t="shared" si="123"/>
        <v>357751838177.64001</v>
      </c>
      <c r="L155" s="54">
        <f t="shared" si="123"/>
        <v>6687154526750</v>
      </c>
      <c r="M155" s="54">
        <f t="shared" si="123"/>
        <v>256555039750</v>
      </c>
      <c r="N155" s="54">
        <f t="shared" si="123"/>
        <v>5219830353000</v>
      </c>
      <c r="O155" s="54">
        <f t="shared" si="123"/>
        <v>1210769134000</v>
      </c>
      <c r="P155" s="54">
        <f t="shared" si="123"/>
        <v>1768593493983.8101</v>
      </c>
      <c r="Q155" s="54">
        <f t="shared" si="123"/>
        <v>7000000000</v>
      </c>
      <c r="R155" s="54">
        <f t="shared" si="123"/>
        <v>0</v>
      </c>
      <c r="S155" s="54">
        <f t="shared" si="123"/>
        <v>250426030983.81</v>
      </c>
      <c r="T155" s="54">
        <f t="shared" si="123"/>
        <v>457250050000</v>
      </c>
      <c r="U155" s="54">
        <f t="shared" si="123"/>
        <v>1053917413000</v>
      </c>
      <c r="V155" s="54">
        <f t="shared" si="123"/>
        <v>9333830918633.5898</v>
      </c>
      <c r="W155" s="54">
        <f t="shared" si="123"/>
        <v>5154694912971.21</v>
      </c>
      <c r="X155" s="54">
        <f t="shared" si="123"/>
        <v>3601636008393.5303</v>
      </c>
      <c r="Y155" s="54">
        <f t="shared" si="123"/>
        <v>0</v>
      </c>
      <c r="Z155" s="54">
        <f t="shared" si="123"/>
        <v>939236800</v>
      </c>
      <c r="AA155" s="54">
        <f t="shared" si="123"/>
        <v>248585039583</v>
      </c>
      <c r="AB155" s="54">
        <f t="shared" si="123"/>
        <v>3080000000</v>
      </c>
      <c r="AC155" s="54">
        <f t="shared" si="123"/>
        <v>2153306850</v>
      </c>
      <c r="AD155" s="54">
        <f t="shared" si="123"/>
        <v>1283900480080.27</v>
      </c>
      <c r="AE155" s="54">
        <f t="shared" si="123"/>
        <v>14400841264.41</v>
      </c>
      <c r="AF155" s="54">
        <f t="shared" si="123"/>
        <v>4179136005662.3799</v>
      </c>
      <c r="AG155" s="54">
        <f t="shared" si="123"/>
        <v>412672356520</v>
      </c>
      <c r="AH155" s="54">
        <f t="shared" si="123"/>
        <v>1896024160368.3799</v>
      </c>
      <c r="AI155" s="54">
        <f t="shared" si="123"/>
        <v>1870439488774</v>
      </c>
      <c r="AJ155" s="54">
        <f t="shared" si="123"/>
        <v>334327816618.49005</v>
      </c>
      <c r="AK155" s="54">
        <f t="shared" si="123"/>
        <v>334327816618.49005</v>
      </c>
      <c r="AL155" s="54">
        <f t="shared" si="123"/>
        <v>0</v>
      </c>
      <c r="AM155" s="54">
        <f t="shared" si="123"/>
        <v>0</v>
      </c>
      <c r="AN155" s="54">
        <f t="shared" si="123"/>
        <v>0</v>
      </c>
      <c r="AO155" s="54">
        <f t="shared" si="123"/>
        <v>0</v>
      </c>
      <c r="AP155" s="54">
        <f t="shared" si="123"/>
        <v>0</v>
      </c>
      <c r="AQ155" s="54">
        <f t="shared" si="123"/>
        <v>28000000000</v>
      </c>
      <c r="AR155" s="54">
        <f t="shared" si="123"/>
        <v>0</v>
      </c>
      <c r="AS155" s="54">
        <f t="shared" si="123"/>
        <v>25300000000</v>
      </c>
      <c r="AT155" s="54">
        <f t="shared" si="123"/>
        <v>2700000000</v>
      </c>
      <c r="AU155" s="54">
        <f t="shared" si="123"/>
        <v>0</v>
      </c>
      <c r="AV155" s="54">
        <f t="shared" si="123"/>
        <v>-306327816618.48999</v>
      </c>
      <c r="AW155" s="54">
        <f t="shared" si="123"/>
        <v>306327816618.48999</v>
      </c>
      <c r="AX155" s="55">
        <f t="shared" si="123"/>
        <v>3.0517578125E-5</v>
      </c>
    </row>
    <row r="156" spans="1:50" s="45" customFormat="1" ht="15" customHeight="1" x14ac:dyDescent="0.25">
      <c r="A156" s="51" t="s">
        <v>127</v>
      </c>
      <c r="B156" s="51" t="s">
        <v>127</v>
      </c>
      <c r="C156" s="52" t="s">
        <v>255</v>
      </c>
      <c r="D156" s="53"/>
      <c r="E156" s="53"/>
      <c r="F156" s="54">
        <f t="shared" ref="F156:AX156" si="124">F155+F142</f>
        <v>12068828181011.6</v>
      </c>
      <c r="G156" s="54">
        <f t="shared" si="124"/>
        <v>1477291630049.79</v>
      </c>
      <c r="H156" s="54">
        <f t="shared" si="124"/>
        <v>784708995667.18005</v>
      </c>
      <c r="I156" s="54">
        <f t="shared" si="124"/>
        <v>59431306856</v>
      </c>
      <c r="J156" s="54">
        <f t="shared" si="124"/>
        <v>53104953741.970001</v>
      </c>
      <c r="K156" s="54">
        <f t="shared" si="124"/>
        <v>580046373784.64001</v>
      </c>
      <c r="L156" s="54">
        <f t="shared" si="124"/>
        <v>8820071966978</v>
      </c>
      <c r="M156" s="54">
        <f t="shared" si="124"/>
        <v>336389179750</v>
      </c>
      <c r="N156" s="54">
        <f t="shared" si="124"/>
        <v>6574259565228</v>
      </c>
      <c r="O156" s="54">
        <f t="shared" si="124"/>
        <v>1909423222000</v>
      </c>
      <c r="P156" s="54">
        <f t="shared" si="124"/>
        <v>1771464583983.8101</v>
      </c>
      <c r="Q156" s="54">
        <f t="shared" si="124"/>
        <v>7000000000</v>
      </c>
      <c r="R156" s="54">
        <f t="shared" si="124"/>
        <v>0</v>
      </c>
      <c r="S156" s="54">
        <f t="shared" si="124"/>
        <v>250426030983.81</v>
      </c>
      <c r="T156" s="54">
        <f t="shared" si="124"/>
        <v>457250050000</v>
      </c>
      <c r="U156" s="54">
        <f t="shared" si="124"/>
        <v>1056788503000</v>
      </c>
      <c r="V156" s="54">
        <f t="shared" si="124"/>
        <v>12678788580620.59</v>
      </c>
      <c r="W156" s="54">
        <f t="shared" si="124"/>
        <v>6829320104758.21</v>
      </c>
      <c r="X156" s="54">
        <f t="shared" si="124"/>
        <v>4577179941924.5303</v>
      </c>
      <c r="Y156" s="54">
        <f t="shared" si="124"/>
        <v>0</v>
      </c>
      <c r="Z156" s="54">
        <f t="shared" si="124"/>
        <v>939236800</v>
      </c>
      <c r="AA156" s="54">
        <f t="shared" si="124"/>
        <v>633887248583</v>
      </c>
      <c r="AB156" s="54">
        <f t="shared" si="124"/>
        <v>3080000000</v>
      </c>
      <c r="AC156" s="54">
        <f t="shared" si="124"/>
        <v>296398905106</v>
      </c>
      <c r="AD156" s="54">
        <f t="shared" si="124"/>
        <v>1298433931080.27</v>
      </c>
      <c r="AE156" s="54">
        <f t="shared" si="124"/>
        <v>19400841264.41</v>
      </c>
      <c r="AF156" s="54">
        <f t="shared" si="124"/>
        <v>5849468475862.3799</v>
      </c>
      <c r="AG156" s="54">
        <f t="shared" si="124"/>
        <v>468451383095</v>
      </c>
      <c r="AH156" s="54">
        <f t="shared" si="124"/>
        <v>2499986177699.3799</v>
      </c>
      <c r="AI156" s="54">
        <f t="shared" si="124"/>
        <v>2881030915068</v>
      </c>
      <c r="AJ156" s="54">
        <f t="shared" si="124"/>
        <v>655960399608.98999</v>
      </c>
      <c r="AK156" s="54">
        <f t="shared" si="124"/>
        <v>559023118380.98999</v>
      </c>
      <c r="AL156" s="54">
        <f t="shared" si="124"/>
        <v>0</v>
      </c>
      <c r="AM156" s="54">
        <f t="shared" si="124"/>
        <v>0</v>
      </c>
      <c r="AN156" s="54">
        <f t="shared" si="124"/>
        <v>0</v>
      </c>
      <c r="AO156" s="54">
        <f t="shared" si="124"/>
        <v>0</v>
      </c>
      <c r="AP156" s="54">
        <f t="shared" si="124"/>
        <v>96937281228</v>
      </c>
      <c r="AQ156" s="54">
        <f t="shared" si="124"/>
        <v>46000000000</v>
      </c>
      <c r="AR156" s="54">
        <f t="shared" si="124"/>
        <v>0</v>
      </c>
      <c r="AS156" s="54">
        <f t="shared" si="124"/>
        <v>43300000000</v>
      </c>
      <c r="AT156" s="54">
        <f t="shared" si="124"/>
        <v>2700000000</v>
      </c>
      <c r="AU156" s="54">
        <f t="shared" si="124"/>
        <v>0</v>
      </c>
      <c r="AV156" s="54">
        <f t="shared" si="124"/>
        <v>-609960399608.98999</v>
      </c>
      <c r="AW156" s="54">
        <f t="shared" si="124"/>
        <v>609960399608.98999</v>
      </c>
      <c r="AX156" s="55">
        <f t="shared" si="124"/>
        <v>3.0517578125E-5</v>
      </c>
    </row>
    <row r="157" spans="1:50" ht="15" customHeight="1" x14ac:dyDescent="0.25">
      <c r="A157" s="29" t="s">
        <v>256</v>
      </c>
      <c r="B157" s="29" t="s">
        <v>256</v>
      </c>
      <c r="C157" s="30" t="s">
        <v>257</v>
      </c>
      <c r="D157" s="31" t="s">
        <v>258</v>
      </c>
      <c r="E157" s="32">
        <v>42733</v>
      </c>
      <c r="F157" s="56">
        <f t="shared" si="108"/>
        <v>8195110542121.0098</v>
      </c>
      <c r="G157" s="34">
        <f t="shared" si="109"/>
        <v>3016085362904</v>
      </c>
      <c r="H157" s="34">
        <v>2832420650854</v>
      </c>
      <c r="I157" s="34">
        <v>14542756000</v>
      </c>
      <c r="J157" s="34">
        <v>79561220650</v>
      </c>
      <c r="K157" s="34">
        <v>89560735400</v>
      </c>
      <c r="L157" s="34">
        <f t="shared" si="110"/>
        <v>4892729067000</v>
      </c>
      <c r="M157" s="34">
        <v>1436329758000</v>
      </c>
      <c r="N157" s="34">
        <v>1721811481000</v>
      </c>
      <c r="O157" s="34">
        <v>1734587828000</v>
      </c>
      <c r="P157" s="34">
        <f t="shared" si="111"/>
        <v>286296112217.01001</v>
      </c>
      <c r="Q157" s="34">
        <v>0</v>
      </c>
      <c r="R157" s="34">
        <v>0</v>
      </c>
      <c r="S157" s="34">
        <v>0</v>
      </c>
      <c r="T157" s="34">
        <v>282673143000</v>
      </c>
      <c r="U157" s="34">
        <v>3622969217.0100002</v>
      </c>
      <c r="V157" s="34">
        <f t="shared" si="112"/>
        <v>6844917482006.5</v>
      </c>
      <c r="W157" s="34">
        <f t="shared" si="113"/>
        <v>3574907681346.5</v>
      </c>
      <c r="X157" s="34">
        <v>1400613627346.5</v>
      </c>
      <c r="Y157" s="34">
        <v>0</v>
      </c>
      <c r="Z157" s="34">
        <v>0</v>
      </c>
      <c r="AA157" s="34">
        <v>1652294054000</v>
      </c>
      <c r="AB157" s="34">
        <v>600000000</v>
      </c>
      <c r="AC157" s="34">
        <v>445000000000</v>
      </c>
      <c r="AD157" s="34">
        <v>72000000000</v>
      </c>
      <c r="AE157" s="34">
        <v>4400000000</v>
      </c>
      <c r="AF157" s="34">
        <f t="shared" si="114"/>
        <v>3270009800660</v>
      </c>
      <c r="AG157" s="34">
        <v>6623036000</v>
      </c>
      <c r="AH157" s="34">
        <v>1495062735915</v>
      </c>
      <c r="AI157" s="34">
        <v>1768324028745</v>
      </c>
      <c r="AJ157" s="34">
        <f t="shared" si="115"/>
        <v>25000000000</v>
      </c>
      <c r="AK157" s="34">
        <v>25000000000</v>
      </c>
      <c r="AL157" s="34">
        <v>0</v>
      </c>
      <c r="AM157" s="34">
        <v>0</v>
      </c>
      <c r="AN157" s="34">
        <v>0</v>
      </c>
      <c r="AO157" s="34">
        <v>0</v>
      </c>
      <c r="AP157" s="34">
        <v>0</v>
      </c>
      <c r="AQ157" s="34">
        <f t="shared" si="116"/>
        <v>1375193060114.51</v>
      </c>
      <c r="AR157" s="34">
        <v>0</v>
      </c>
      <c r="AS157" s="34">
        <v>3696738892</v>
      </c>
      <c r="AT157" s="34">
        <v>1371496321222.51</v>
      </c>
      <c r="AU157" s="34">
        <v>0</v>
      </c>
      <c r="AV157" s="35">
        <f t="shared" si="117"/>
        <v>1350193060114.5098</v>
      </c>
      <c r="AW157" s="35">
        <f t="shared" si="55"/>
        <v>-1350193060114.51</v>
      </c>
      <c r="AX157" s="36">
        <f t="shared" si="119"/>
        <v>0</v>
      </c>
    </row>
    <row r="158" spans="1:50" s="45" customFormat="1" ht="15" customHeight="1" x14ac:dyDescent="0.25">
      <c r="A158" s="46">
        <f>A152+1</f>
        <v>116</v>
      </c>
      <c r="B158" s="46">
        <v>1</v>
      </c>
      <c r="C158" s="38" t="s">
        <v>259</v>
      </c>
      <c r="D158" s="39" t="s">
        <v>232</v>
      </c>
      <c r="E158" s="40">
        <v>42732</v>
      </c>
      <c r="F158" s="41">
        <f t="shared" si="108"/>
        <v>1847113572493.5601</v>
      </c>
      <c r="G158" s="42">
        <f t="shared" si="109"/>
        <v>107759158994</v>
      </c>
      <c r="H158" s="42">
        <v>55729916000</v>
      </c>
      <c r="I158" s="42">
        <v>7860054000</v>
      </c>
      <c r="J158" s="42">
        <v>3700000000</v>
      </c>
      <c r="K158" s="42">
        <v>40469188994</v>
      </c>
      <c r="L158" s="42">
        <f t="shared" si="110"/>
        <v>1271934738000</v>
      </c>
      <c r="M158" s="42">
        <v>196534439000</v>
      </c>
      <c r="N158" s="42">
        <v>931957553000</v>
      </c>
      <c r="O158" s="42">
        <v>143442746000</v>
      </c>
      <c r="P158" s="42">
        <f t="shared" si="111"/>
        <v>467419675499.56</v>
      </c>
      <c r="Q158" s="42">
        <v>0</v>
      </c>
      <c r="R158" s="42">
        <v>0</v>
      </c>
      <c r="S158" s="42">
        <v>77744644499.559998</v>
      </c>
      <c r="T158" s="42">
        <v>159669110000</v>
      </c>
      <c r="U158" s="42">
        <v>230005921000</v>
      </c>
      <c r="V158" s="42">
        <f t="shared" si="112"/>
        <v>1897387440835.5601</v>
      </c>
      <c r="W158" s="42">
        <f t="shared" si="113"/>
        <v>1039894717237.39</v>
      </c>
      <c r="X158" s="42">
        <v>673673042250</v>
      </c>
      <c r="Y158" s="42">
        <v>0</v>
      </c>
      <c r="Z158" s="42">
        <v>0</v>
      </c>
      <c r="AA158" s="42">
        <v>28463020000</v>
      </c>
      <c r="AB158" s="42">
        <v>73000000</v>
      </c>
      <c r="AC158" s="42">
        <v>0</v>
      </c>
      <c r="AD158" s="42">
        <v>294904131046.89001</v>
      </c>
      <c r="AE158" s="42">
        <v>42781523940.5</v>
      </c>
      <c r="AF158" s="42">
        <f t="shared" si="114"/>
        <v>857492723598.16992</v>
      </c>
      <c r="AG158" s="42">
        <v>47035030520</v>
      </c>
      <c r="AH158" s="42">
        <v>489322547403.35999</v>
      </c>
      <c r="AI158" s="42">
        <v>321135145674.81</v>
      </c>
      <c r="AJ158" s="42">
        <f t="shared" si="115"/>
        <v>55273868342</v>
      </c>
      <c r="AK158" s="42">
        <v>55273868342</v>
      </c>
      <c r="AL158" s="42">
        <v>0</v>
      </c>
      <c r="AM158" s="42">
        <v>0</v>
      </c>
      <c r="AN158" s="42">
        <v>0</v>
      </c>
      <c r="AO158" s="42">
        <v>0</v>
      </c>
      <c r="AP158" s="42">
        <v>0</v>
      </c>
      <c r="AQ158" s="42">
        <f t="shared" si="116"/>
        <v>5000000000</v>
      </c>
      <c r="AR158" s="42">
        <v>0</v>
      </c>
      <c r="AS158" s="42">
        <v>5000000000</v>
      </c>
      <c r="AT158" s="42">
        <v>0</v>
      </c>
      <c r="AU158" s="42">
        <v>0</v>
      </c>
      <c r="AV158" s="43">
        <f t="shared" si="117"/>
        <v>-50273868342</v>
      </c>
      <c r="AW158" s="43">
        <f t="shared" si="55"/>
        <v>50273868342</v>
      </c>
      <c r="AX158" s="44">
        <f t="shared" si="119"/>
        <v>0</v>
      </c>
    </row>
    <row r="159" spans="1:50" s="45" customFormat="1" ht="15" customHeight="1" x14ac:dyDescent="0.25">
      <c r="A159" s="37">
        <f t="shared" ref="A159:B174" si="125">A158+1</f>
        <v>117</v>
      </c>
      <c r="B159" s="37">
        <f t="shared" si="125"/>
        <v>2</v>
      </c>
      <c r="C159" s="47" t="s">
        <v>260</v>
      </c>
      <c r="D159" s="39" t="s">
        <v>103</v>
      </c>
      <c r="E159" s="40">
        <v>42760</v>
      </c>
      <c r="F159" s="41">
        <f t="shared" si="108"/>
        <v>859479657819</v>
      </c>
      <c r="G159" s="42">
        <f t="shared" si="109"/>
        <v>35332586630</v>
      </c>
      <c r="H159" s="60">
        <v>10752091630</v>
      </c>
      <c r="I159" s="60">
        <v>1595030000</v>
      </c>
      <c r="J159" s="60">
        <v>6000000000</v>
      </c>
      <c r="K159" s="60">
        <v>16985465000.000002</v>
      </c>
      <c r="L159" s="42">
        <f t="shared" si="110"/>
        <v>692224602000</v>
      </c>
      <c r="M159" s="42">
        <v>109967101000</v>
      </c>
      <c r="N159" s="42">
        <v>419599267000</v>
      </c>
      <c r="O159" s="42">
        <v>162658234000</v>
      </c>
      <c r="P159" s="42">
        <f t="shared" si="111"/>
        <v>131922469189</v>
      </c>
      <c r="Q159" s="42">
        <v>1207980300</v>
      </c>
      <c r="R159" s="42">
        <v>0</v>
      </c>
      <c r="S159" s="42">
        <v>8995059953</v>
      </c>
      <c r="T159" s="42">
        <v>118628148000</v>
      </c>
      <c r="U159" s="42">
        <v>3091280936</v>
      </c>
      <c r="V159" s="42">
        <f t="shared" si="112"/>
        <v>860496617076</v>
      </c>
      <c r="W159" s="42">
        <f t="shared" si="113"/>
        <v>439350532082</v>
      </c>
      <c r="X159" s="42">
        <v>234981204919</v>
      </c>
      <c r="Y159" s="42">
        <v>0</v>
      </c>
      <c r="Z159" s="42">
        <v>300000000</v>
      </c>
      <c r="AA159" s="42">
        <v>23582235000</v>
      </c>
      <c r="AB159" s="42">
        <v>730000000</v>
      </c>
      <c r="AC159" s="42">
        <v>1234712163</v>
      </c>
      <c r="AD159" s="42">
        <v>172522380000</v>
      </c>
      <c r="AE159" s="42">
        <v>6000000000</v>
      </c>
      <c r="AF159" s="42">
        <f t="shared" si="114"/>
        <v>421146084994</v>
      </c>
      <c r="AG159" s="42">
        <v>11848921100</v>
      </c>
      <c r="AH159" s="42">
        <v>209601387850</v>
      </c>
      <c r="AI159" s="42">
        <v>199695776044</v>
      </c>
      <c r="AJ159" s="42">
        <f t="shared" si="115"/>
        <v>25527960304</v>
      </c>
      <c r="AK159" s="42">
        <v>9814420874</v>
      </c>
      <c r="AL159" s="42">
        <v>0</v>
      </c>
      <c r="AM159" s="42">
        <v>0</v>
      </c>
      <c r="AN159" s="42">
        <v>15713539430</v>
      </c>
      <c r="AO159" s="42">
        <v>0</v>
      </c>
      <c r="AP159" s="42">
        <v>0</v>
      </c>
      <c r="AQ159" s="42">
        <f t="shared" si="116"/>
        <v>24511001047</v>
      </c>
      <c r="AR159" s="42">
        <v>0</v>
      </c>
      <c r="AS159" s="42">
        <v>5000000000</v>
      </c>
      <c r="AT159" s="42">
        <v>19511001047</v>
      </c>
      <c r="AU159" s="42">
        <v>0</v>
      </c>
      <c r="AV159" s="43">
        <f t="shared" si="117"/>
        <v>-1016959257</v>
      </c>
      <c r="AW159" s="43">
        <f t="shared" si="55"/>
        <v>1016959257</v>
      </c>
      <c r="AX159" s="44">
        <f t="shared" si="119"/>
        <v>0</v>
      </c>
    </row>
    <row r="160" spans="1:50" s="45" customFormat="1" ht="15" customHeight="1" x14ac:dyDescent="0.25">
      <c r="A160" s="46">
        <f t="shared" si="125"/>
        <v>118</v>
      </c>
      <c r="B160" s="46">
        <f t="shared" si="125"/>
        <v>3</v>
      </c>
      <c r="C160" s="47" t="s">
        <v>261</v>
      </c>
      <c r="D160" s="58" t="s">
        <v>111</v>
      </c>
      <c r="E160" s="57">
        <v>42732</v>
      </c>
      <c r="F160" s="48">
        <f t="shared" si="108"/>
        <v>1741608039337.8899</v>
      </c>
      <c r="G160" s="49">
        <f t="shared" si="109"/>
        <v>134434440737.89</v>
      </c>
      <c r="H160" s="49">
        <v>37555400740</v>
      </c>
      <c r="I160" s="49">
        <v>6600000000</v>
      </c>
      <c r="J160" s="49">
        <v>6000000000</v>
      </c>
      <c r="K160" s="49">
        <v>84279039997.889999</v>
      </c>
      <c r="L160" s="49">
        <f t="shared" si="110"/>
        <v>1309600601000</v>
      </c>
      <c r="M160" s="49">
        <f>VLOOKUP(C160,[1]Sheet2!$A$1:$AS$610,11,FALSE)</f>
        <v>395170741000</v>
      </c>
      <c r="N160" s="49">
        <f>VLOOKUP(C160,[1]Sheet2!$A$1:$AS$610,12,FALSE)</f>
        <v>703887513000</v>
      </c>
      <c r="O160" s="49">
        <f>VLOOKUP(C160,[1]Sheet2!$A$1:$AS$610,13,FALSE)</f>
        <v>210542347000</v>
      </c>
      <c r="P160" s="49">
        <f t="shared" si="111"/>
        <v>297572997600</v>
      </c>
      <c r="Q160" s="49">
        <f>VLOOKUP(C160,[1]Sheet2!$A$1:$AS$610,15,FALSE)</f>
        <v>0</v>
      </c>
      <c r="R160" s="49">
        <f>VLOOKUP(C160,[1]Sheet2!$A$1:$AS$610,16,FALSE)</f>
        <v>0</v>
      </c>
      <c r="S160" s="49">
        <f>VLOOKUP(C160,[1]Sheet2!$A$1:$AS$610,17,FALSE)</f>
        <v>9460539600</v>
      </c>
      <c r="T160" s="49">
        <f>VLOOKUP(C160,[1]Sheet2!$A$1:$AS$610,18,FALSE)</f>
        <v>7500000000</v>
      </c>
      <c r="U160" s="49">
        <f>VLOOKUP(C160,[1]Sheet2!$A$1:$AS$610,19,FALSE)</f>
        <v>280612458000</v>
      </c>
      <c r="V160" s="49">
        <f t="shared" si="112"/>
        <v>1836163208201</v>
      </c>
      <c r="W160" s="49">
        <f t="shared" si="113"/>
        <v>1078278048888</v>
      </c>
      <c r="X160" s="49">
        <f>VLOOKUP(C160,[1]Sheet2!$A$1:$AS$610,22,FALSE)</f>
        <v>664030321096</v>
      </c>
      <c r="Y160" s="49">
        <f>VLOOKUP(C160,[1]Sheet2!$A$1:$AS$610,23,FALSE)</f>
        <v>0</v>
      </c>
      <c r="Z160" s="49">
        <f>VLOOKUP(C160,[1]Sheet2!$A$1:$AS$610,24,FALSE)</f>
        <v>0</v>
      </c>
      <c r="AA160" s="49">
        <f>VLOOKUP(C160,[1]Sheet2!$A$1:$AS$610,25,FALSE)</f>
        <v>20835839825</v>
      </c>
      <c r="AB160" s="49">
        <f>VLOOKUP(C160,[1]Sheet2!$A$1:$AS$610,26,FALSE)</f>
        <v>1000000000</v>
      </c>
      <c r="AC160" s="49">
        <f>VLOOKUP(C160,[1]Sheet2!$A$1:$AS$610,27,FALSE)</f>
        <v>4415540000</v>
      </c>
      <c r="AD160" s="49">
        <f>VLOOKUP(C160,[1]Sheet2!$A$1:$AS$610,28,FALSE)</f>
        <v>386746347967</v>
      </c>
      <c r="AE160" s="49">
        <f>VLOOKUP(C160,[1]Sheet2!$A$1:$AS$610,29,FALSE)</f>
        <v>1250000000</v>
      </c>
      <c r="AF160" s="49">
        <f t="shared" si="114"/>
        <v>757885159313</v>
      </c>
      <c r="AG160" s="49">
        <f>VLOOKUP(C160,[1]Sheet2!$A$1:$AS$610,31,FALSE)</f>
        <v>9644123000</v>
      </c>
      <c r="AH160" s="49">
        <f>VLOOKUP(C160,[1]Sheet2!$A$1:$AS$610,32,FALSE)</f>
        <v>356727692920</v>
      </c>
      <c r="AI160" s="49">
        <f>VLOOKUP(C160,[1]Sheet2!$A$1:$AS$610,33,FALSE)</f>
        <v>391513343393</v>
      </c>
      <c r="AJ160" s="49">
        <f t="shared" si="115"/>
        <v>99555168863.110001</v>
      </c>
      <c r="AK160" s="49">
        <f>VLOOKUP(C160,[1]Sheet2!$A$1:$AS$610,35,FALSE)</f>
        <v>25000000000</v>
      </c>
      <c r="AL160" s="49">
        <f>VLOOKUP(C160,[1]Sheet2!$A$1:$AS$610,36,FALSE)</f>
        <v>0</v>
      </c>
      <c r="AM160" s="49">
        <f>VLOOKUP(C160,[1]Sheet2!$A$1:$AS$610,37,FALSE)</f>
        <v>0</v>
      </c>
      <c r="AN160" s="49">
        <f>VLOOKUP(C160,[1]Sheet2!$A$1:$AS$610,38,FALSE)</f>
        <v>0</v>
      </c>
      <c r="AO160" s="49">
        <f>VLOOKUP(C160,[1]Sheet2!$A$1:$AS$610,39,FALSE)</f>
        <v>0</v>
      </c>
      <c r="AP160" s="49">
        <f>VLOOKUP(C160,[1]Sheet2!$A$1:$AS$610,40,FALSE)</f>
        <v>74555168863.110001</v>
      </c>
      <c r="AQ160" s="49">
        <f t="shared" si="116"/>
        <v>5000000000</v>
      </c>
      <c r="AR160" s="49">
        <f>VLOOKUP(C160,[1]Sheet2!$A$1:$AS$610,42,FALSE)</f>
        <v>0</v>
      </c>
      <c r="AS160" s="49">
        <f>VLOOKUP(C160,[1]Sheet2!$A$1:$AS$610,43,FALSE)</f>
        <v>5000000000</v>
      </c>
      <c r="AT160" s="49">
        <f>VLOOKUP(C160,[1]Sheet2!$A$1:$AS$610,44,FALSE)</f>
        <v>0</v>
      </c>
      <c r="AU160" s="49">
        <f>VLOOKUP(C160,[1]Sheet2!$A$1:$AS$610,45,FALSE)</f>
        <v>0</v>
      </c>
      <c r="AV160" s="50">
        <f t="shared" si="117"/>
        <v>-94555168863.110107</v>
      </c>
      <c r="AW160" s="50">
        <f t="shared" si="55"/>
        <v>94555168863.110001</v>
      </c>
      <c r="AX160" s="44">
        <f t="shared" si="119"/>
        <v>0</v>
      </c>
    </row>
    <row r="161" spans="1:50" s="45" customFormat="1" ht="15" customHeight="1" x14ac:dyDescent="0.25">
      <c r="A161" s="37">
        <f t="shared" si="125"/>
        <v>119</v>
      </c>
      <c r="B161" s="37">
        <f t="shared" si="125"/>
        <v>4</v>
      </c>
      <c r="C161" s="38" t="s">
        <v>262</v>
      </c>
      <c r="D161" s="39" t="s">
        <v>92</v>
      </c>
      <c r="E161" s="40">
        <v>42734</v>
      </c>
      <c r="F161" s="41">
        <f t="shared" si="108"/>
        <v>2239049716549.6499</v>
      </c>
      <c r="G161" s="42">
        <f t="shared" si="109"/>
        <v>161959610649.64999</v>
      </c>
      <c r="H161" s="42">
        <v>51787547510</v>
      </c>
      <c r="I161" s="42">
        <v>12572661086</v>
      </c>
      <c r="J161" s="42">
        <v>8105253549.6499996</v>
      </c>
      <c r="K161" s="42">
        <v>89494148504</v>
      </c>
      <c r="L161" s="42">
        <f t="shared" si="110"/>
        <v>1723387476000</v>
      </c>
      <c r="M161" s="42">
        <v>914187645000</v>
      </c>
      <c r="N161" s="42">
        <v>673162366000</v>
      </c>
      <c r="O161" s="42">
        <v>136037465000</v>
      </c>
      <c r="P161" s="42">
        <f t="shared" si="111"/>
        <v>353702629900</v>
      </c>
      <c r="Q161" s="42">
        <v>19782500000</v>
      </c>
      <c r="R161" s="42">
        <v>0</v>
      </c>
      <c r="S161" s="42">
        <v>11145569900</v>
      </c>
      <c r="T161" s="42">
        <v>130235006000</v>
      </c>
      <c r="U161" s="42">
        <v>192539554000</v>
      </c>
      <c r="V161" s="42">
        <f t="shared" si="112"/>
        <v>2001459204765.75</v>
      </c>
      <c r="W161" s="42">
        <f t="shared" si="113"/>
        <v>1204976456140.75</v>
      </c>
      <c r="X161" s="42">
        <v>757805568870.62012</v>
      </c>
      <c r="Y161" s="42">
        <v>6000000000</v>
      </c>
      <c r="Z161" s="42">
        <v>3660983000</v>
      </c>
      <c r="AA161" s="42">
        <v>61219469000</v>
      </c>
      <c r="AB161" s="42">
        <v>0</v>
      </c>
      <c r="AC161" s="42">
        <v>0</v>
      </c>
      <c r="AD161" s="42">
        <v>356290435270.13</v>
      </c>
      <c r="AE161" s="42">
        <v>20000000000</v>
      </c>
      <c r="AF161" s="42">
        <f t="shared" si="114"/>
        <v>796482748625</v>
      </c>
      <c r="AG161" s="42">
        <v>6412820500</v>
      </c>
      <c r="AH161" s="42">
        <v>434088935125</v>
      </c>
      <c r="AI161" s="42">
        <v>355980993000</v>
      </c>
      <c r="AJ161" s="42">
        <f t="shared" si="115"/>
        <v>33680583159.860001</v>
      </c>
      <c r="AK161" s="42">
        <v>0</v>
      </c>
      <c r="AL161" s="42">
        <v>0</v>
      </c>
      <c r="AM161" s="42">
        <v>0</v>
      </c>
      <c r="AN161" s="42">
        <v>0</v>
      </c>
      <c r="AO161" s="42">
        <v>0</v>
      </c>
      <c r="AP161" s="42">
        <v>33680583159.860001</v>
      </c>
      <c r="AQ161" s="42">
        <f t="shared" si="116"/>
        <v>271271094943.76001</v>
      </c>
      <c r="AR161" s="42">
        <v>70000000000</v>
      </c>
      <c r="AS161" s="42">
        <v>10000000000</v>
      </c>
      <c r="AT161" s="42">
        <v>191271094943.76001</v>
      </c>
      <c r="AU161" s="42">
        <v>0</v>
      </c>
      <c r="AV161" s="43">
        <f t="shared" si="117"/>
        <v>237590511783.8999</v>
      </c>
      <c r="AW161" s="43">
        <f t="shared" si="55"/>
        <v>-237590511783.90002</v>
      </c>
      <c r="AX161" s="44">
        <f t="shared" si="119"/>
        <v>0</v>
      </c>
    </row>
    <row r="162" spans="1:50" s="45" customFormat="1" ht="15" customHeight="1" x14ac:dyDescent="0.25">
      <c r="A162" s="37">
        <f t="shared" si="125"/>
        <v>120</v>
      </c>
      <c r="B162" s="37">
        <f t="shared" si="125"/>
        <v>5</v>
      </c>
      <c r="C162" s="38" t="s">
        <v>263</v>
      </c>
      <c r="D162" s="39" t="s">
        <v>264</v>
      </c>
      <c r="E162" s="40">
        <v>42733</v>
      </c>
      <c r="F162" s="41">
        <f t="shared" si="108"/>
        <v>2729522258000</v>
      </c>
      <c r="G162" s="42">
        <f t="shared" si="109"/>
        <v>203693548000</v>
      </c>
      <c r="H162" s="42">
        <v>68733101000</v>
      </c>
      <c r="I162" s="42">
        <v>10269753000</v>
      </c>
      <c r="J162" s="42">
        <v>13000000000</v>
      </c>
      <c r="K162" s="42">
        <v>111690694000</v>
      </c>
      <c r="L162" s="42">
        <f t="shared" si="110"/>
        <v>2286243458000</v>
      </c>
      <c r="M162" s="42">
        <v>1697047417000</v>
      </c>
      <c r="N162" s="42">
        <v>347346378000</v>
      </c>
      <c r="O162" s="42">
        <v>241849663000</v>
      </c>
      <c r="P162" s="42">
        <f t="shared" si="111"/>
        <v>239585252000</v>
      </c>
      <c r="Q162" s="42">
        <v>0</v>
      </c>
      <c r="R162" s="42">
        <v>0</v>
      </c>
      <c r="S162" s="42">
        <v>57782462000</v>
      </c>
      <c r="T162" s="42">
        <v>0</v>
      </c>
      <c r="U162" s="42">
        <v>181802790000</v>
      </c>
      <c r="V162" s="42">
        <f t="shared" si="112"/>
        <v>2732522258000</v>
      </c>
      <c r="W162" s="42">
        <f t="shared" si="113"/>
        <v>1243525804900</v>
      </c>
      <c r="X162" s="42">
        <v>869761054700</v>
      </c>
      <c r="Y162" s="42">
        <v>0</v>
      </c>
      <c r="Z162" s="42">
        <v>14608477500</v>
      </c>
      <c r="AA162" s="42">
        <v>23954525000</v>
      </c>
      <c r="AB162" s="42">
        <v>240000000</v>
      </c>
      <c r="AC162" s="42">
        <v>0</v>
      </c>
      <c r="AD162" s="42">
        <v>309754545000</v>
      </c>
      <c r="AE162" s="42">
        <v>25207202700</v>
      </c>
      <c r="AF162" s="42">
        <f t="shared" si="114"/>
        <v>1488996453100</v>
      </c>
      <c r="AG162" s="42">
        <v>72702048100</v>
      </c>
      <c r="AH162" s="42">
        <v>669049561411</v>
      </c>
      <c r="AI162" s="42">
        <v>747244843589</v>
      </c>
      <c r="AJ162" s="42">
        <f t="shared" si="115"/>
        <v>30000000000</v>
      </c>
      <c r="AK162" s="42">
        <v>30000000000</v>
      </c>
      <c r="AL162" s="42">
        <v>0</v>
      </c>
      <c r="AM162" s="42">
        <v>0</v>
      </c>
      <c r="AN162" s="42">
        <v>0</v>
      </c>
      <c r="AO162" s="42">
        <v>0</v>
      </c>
      <c r="AP162" s="42">
        <v>0</v>
      </c>
      <c r="AQ162" s="42">
        <f t="shared" si="116"/>
        <v>27000000000</v>
      </c>
      <c r="AR162" s="42">
        <v>0</v>
      </c>
      <c r="AS162" s="42">
        <v>27000000000</v>
      </c>
      <c r="AT162" s="42">
        <v>0</v>
      </c>
      <c r="AU162" s="42">
        <v>0</v>
      </c>
      <c r="AV162" s="43">
        <f t="shared" si="117"/>
        <v>-3000000000</v>
      </c>
      <c r="AW162" s="43">
        <f t="shared" si="55"/>
        <v>3000000000</v>
      </c>
      <c r="AX162" s="44">
        <f t="shared" si="119"/>
        <v>0</v>
      </c>
    </row>
    <row r="163" spans="1:50" s="45" customFormat="1" ht="15" customHeight="1" x14ac:dyDescent="0.25">
      <c r="A163" s="37">
        <f t="shared" si="125"/>
        <v>121</v>
      </c>
      <c r="B163" s="37">
        <f t="shared" si="125"/>
        <v>6</v>
      </c>
      <c r="C163" s="38" t="s">
        <v>265</v>
      </c>
      <c r="D163" s="39" t="s">
        <v>210</v>
      </c>
      <c r="E163" s="40">
        <v>42733</v>
      </c>
      <c r="F163" s="41">
        <f t="shared" si="108"/>
        <v>1451139661625</v>
      </c>
      <c r="G163" s="42">
        <f t="shared" si="109"/>
        <v>115000000000</v>
      </c>
      <c r="H163" s="42">
        <v>31607456500</v>
      </c>
      <c r="I163" s="42">
        <v>4056004200</v>
      </c>
      <c r="J163" s="42">
        <v>12000000000</v>
      </c>
      <c r="K163" s="42">
        <v>67336539300</v>
      </c>
      <c r="L163" s="42">
        <f t="shared" si="110"/>
        <v>1169464576000</v>
      </c>
      <c r="M163" s="42">
        <v>338836552000</v>
      </c>
      <c r="N163" s="42">
        <v>643608220000</v>
      </c>
      <c r="O163" s="42">
        <v>187019804000</v>
      </c>
      <c r="P163" s="42">
        <f t="shared" si="111"/>
        <v>166675085625</v>
      </c>
      <c r="Q163" s="42">
        <v>1379576500</v>
      </c>
      <c r="R163" s="42">
        <v>0</v>
      </c>
      <c r="S163" s="42">
        <v>14771469125</v>
      </c>
      <c r="T163" s="42">
        <v>0</v>
      </c>
      <c r="U163" s="42">
        <f>146524040000+4000000000</f>
        <v>150524040000</v>
      </c>
      <c r="V163" s="42">
        <f t="shared" si="112"/>
        <v>1488485226190</v>
      </c>
      <c r="W163" s="42">
        <f t="shared" si="113"/>
        <v>811123499300</v>
      </c>
      <c r="X163" s="42">
        <v>604127441000</v>
      </c>
      <c r="Y163" s="42">
        <v>0</v>
      </c>
      <c r="Z163" s="42">
        <v>0</v>
      </c>
      <c r="AA163" s="42">
        <v>7451910000</v>
      </c>
      <c r="AB163" s="42">
        <v>0</v>
      </c>
      <c r="AC163" s="42">
        <v>500000000</v>
      </c>
      <c r="AD163" s="42">
        <v>198044148300</v>
      </c>
      <c r="AE163" s="42">
        <v>1000000000</v>
      </c>
      <c r="AF163" s="42">
        <f t="shared" si="114"/>
        <v>677361726890</v>
      </c>
      <c r="AG163" s="42">
        <v>48089985295</v>
      </c>
      <c r="AH163" s="42">
        <v>331199941595</v>
      </c>
      <c r="AI163" s="42">
        <v>298071800000</v>
      </c>
      <c r="AJ163" s="42">
        <f t="shared" si="115"/>
        <v>73739010013</v>
      </c>
      <c r="AK163" s="42">
        <v>30265995920</v>
      </c>
      <c r="AL163" s="42">
        <v>0</v>
      </c>
      <c r="AM163" s="42">
        <v>0</v>
      </c>
      <c r="AN163" s="42">
        <v>0</v>
      </c>
      <c r="AO163" s="42">
        <v>0</v>
      </c>
      <c r="AP163" s="42">
        <v>43473014093</v>
      </c>
      <c r="AQ163" s="42">
        <f t="shared" si="116"/>
        <v>36393445448</v>
      </c>
      <c r="AR163" s="42">
        <v>0</v>
      </c>
      <c r="AS163" s="42">
        <v>1000000000</v>
      </c>
      <c r="AT163" s="42">
        <v>35393445448</v>
      </c>
      <c r="AU163" s="42">
        <v>0</v>
      </c>
      <c r="AV163" s="43">
        <f t="shared" si="117"/>
        <v>-37345564565</v>
      </c>
      <c r="AW163" s="43">
        <f t="shared" ref="AW163:AW226" si="126">AJ163-AQ163</f>
        <v>37345564565</v>
      </c>
      <c r="AX163" s="44">
        <f t="shared" si="119"/>
        <v>0</v>
      </c>
    </row>
    <row r="164" spans="1:50" s="45" customFormat="1" ht="15" customHeight="1" x14ac:dyDescent="0.25">
      <c r="A164" s="46">
        <f t="shared" si="125"/>
        <v>122</v>
      </c>
      <c r="B164" s="46">
        <f t="shared" si="125"/>
        <v>7</v>
      </c>
      <c r="C164" s="47" t="s">
        <v>266</v>
      </c>
      <c r="D164" s="58" t="s">
        <v>101</v>
      </c>
      <c r="E164" s="57">
        <v>42731</v>
      </c>
      <c r="F164" s="48">
        <f t="shared" si="108"/>
        <v>778743609836.58997</v>
      </c>
      <c r="G164" s="49">
        <f t="shared" si="109"/>
        <v>34120458091</v>
      </c>
      <c r="H164" s="49">
        <f>VLOOKUP(C164,[1]Sheet2!$A$1:$AS$610,6,FALSE)</f>
        <v>11457658091</v>
      </c>
      <c r="I164" s="49">
        <f>VLOOKUP(C164,[1]Sheet2!$A$1:$AS$610,7,FALSE)</f>
        <v>937300000</v>
      </c>
      <c r="J164" s="49">
        <f>VLOOKUP(C164,[1]Sheet2!$A$1:$AS$610,8,FALSE)</f>
        <v>0</v>
      </c>
      <c r="K164" s="49">
        <f>VLOOKUP(C164,[1]Sheet2!$A$1:$AS$610,9,FALSE)</f>
        <v>21725500000</v>
      </c>
      <c r="L164" s="49">
        <f t="shared" si="110"/>
        <v>627466058479.25</v>
      </c>
      <c r="M164" s="49">
        <f>VLOOKUP(C164,[1]Sheet2!$A$1:$AS$610,11,FALSE)</f>
        <v>157788412945.25</v>
      </c>
      <c r="N164" s="49">
        <f>VLOOKUP(C164,[1]Sheet2!$A$1:$AS$610,12,FALSE)</f>
        <v>395255759534</v>
      </c>
      <c r="O164" s="49">
        <f>VLOOKUP(C164,[1]Sheet2!$A$1:$AS$610,13,FALSE)</f>
        <v>74421886000</v>
      </c>
      <c r="P164" s="49">
        <f t="shared" si="111"/>
        <v>117157093266.34</v>
      </c>
      <c r="Q164" s="49">
        <f>VLOOKUP(C164,[1]Sheet2!$A$1:$AS$610,15,FALSE)</f>
        <v>0</v>
      </c>
      <c r="R164" s="49">
        <f>VLOOKUP(C164,[1]Sheet2!$A$1:$AS$610,16,FALSE)</f>
        <v>0</v>
      </c>
      <c r="S164" s="49">
        <f>VLOOKUP(C164,[1]Sheet2!$A$1:$AS$610,17,FALSE)</f>
        <v>23245085327.73</v>
      </c>
      <c r="T164" s="49">
        <f>VLOOKUP(C164,[1]Sheet2!$A$1:$AS$610,18,FALSE)</f>
        <v>21615378000</v>
      </c>
      <c r="U164" s="49">
        <f>VLOOKUP(C164,[1]Sheet2!$A$1:$AS$610,19,FALSE)</f>
        <v>72296629938.610001</v>
      </c>
      <c r="V164" s="49">
        <f t="shared" si="112"/>
        <v>797211971367</v>
      </c>
      <c r="W164" s="49">
        <f t="shared" si="113"/>
        <v>258226675251</v>
      </c>
      <c r="X164" s="49">
        <f>VLOOKUP(C164,[1]Sheet2!$A$1:$AS$610,22,FALSE)</f>
        <v>161683465251</v>
      </c>
      <c r="Y164" s="49">
        <f>VLOOKUP(C164,[1]Sheet2!$A$1:$AS$610,23,FALSE)</f>
        <v>0</v>
      </c>
      <c r="Z164" s="49">
        <f>VLOOKUP(C164,[1]Sheet2!$A$1:$AS$610,24,FALSE)</f>
        <v>0</v>
      </c>
      <c r="AA164" s="49">
        <f>VLOOKUP(C164,[1]Sheet2!$A$1:$AS$610,25,FALSE)</f>
        <v>10248196208</v>
      </c>
      <c r="AB164" s="49">
        <f>VLOOKUP(C164,[1]Sheet2!$A$1:$AS$610,26,FALSE)</f>
        <v>300000000</v>
      </c>
      <c r="AC164" s="49">
        <f>VLOOKUP(C164,[1]Sheet2!$A$1:$AS$610,27,FALSE)</f>
        <v>0</v>
      </c>
      <c r="AD164" s="49">
        <f>VLOOKUP(C164,[1]Sheet2!$A$1:$AS$610,28,FALSE)</f>
        <v>85295013792</v>
      </c>
      <c r="AE164" s="49">
        <f>VLOOKUP(C164,[1]Sheet2!$A$1:$AS$610,29,FALSE)</f>
        <v>700000000</v>
      </c>
      <c r="AF164" s="49">
        <f t="shared" si="114"/>
        <v>538985296116</v>
      </c>
      <c r="AG164" s="49">
        <f>VLOOKUP(C164,[1]Sheet2!$A$1:$AS$610,31,FALSE)</f>
        <v>15863232939</v>
      </c>
      <c r="AH164" s="49">
        <f>VLOOKUP(C164,[1]Sheet2!$A$1:$AS$610,32,FALSE)</f>
        <v>234143646058</v>
      </c>
      <c r="AI164" s="49">
        <f>VLOOKUP(C164,[1]Sheet2!$A$1:$AS$610,33,FALSE)</f>
        <v>288978417119</v>
      </c>
      <c r="AJ164" s="49">
        <f t="shared" si="115"/>
        <v>18468361530.41</v>
      </c>
      <c r="AK164" s="49">
        <f>VLOOKUP(C164,[1]Sheet2!$A$1:$AS$610,35,FALSE)</f>
        <v>18468361530.41</v>
      </c>
      <c r="AL164" s="49">
        <f>VLOOKUP(C164,[1]Sheet2!$A$1:$AS$610,36,FALSE)</f>
        <v>0</v>
      </c>
      <c r="AM164" s="49">
        <f>VLOOKUP(C164,[1]Sheet2!$A$1:$AS$610,37,FALSE)</f>
        <v>0</v>
      </c>
      <c r="AN164" s="49">
        <f>VLOOKUP(C164,[1]Sheet2!$A$1:$AS$610,38,FALSE)</f>
        <v>0</v>
      </c>
      <c r="AO164" s="49">
        <f>VLOOKUP(C164,[1]Sheet2!$A$1:$AS$610,39,FALSE)</f>
        <v>0</v>
      </c>
      <c r="AP164" s="49">
        <f>VLOOKUP(C164,[1]Sheet2!$A$1:$AS$610,40,FALSE)</f>
        <v>0</v>
      </c>
      <c r="AQ164" s="49">
        <f t="shared" si="116"/>
        <v>0</v>
      </c>
      <c r="AR164" s="49">
        <f>VLOOKUP(C164,[1]Sheet2!$A$1:$AS$610,42,FALSE)</f>
        <v>0</v>
      </c>
      <c r="AS164" s="49">
        <f>VLOOKUP(C164,[1]Sheet2!$A$1:$AS$610,43,FALSE)</f>
        <v>0</v>
      </c>
      <c r="AT164" s="49">
        <f>VLOOKUP(C164,[1]Sheet2!$A$1:$AS$610,44,FALSE)</f>
        <v>0</v>
      </c>
      <c r="AU164" s="49">
        <f>VLOOKUP(C164,[1]Sheet2!$A$1:$AS$610,45,FALSE)</f>
        <v>0</v>
      </c>
      <c r="AV164" s="50">
        <f t="shared" si="117"/>
        <v>-18468361530.410034</v>
      </c>
      <c r="AW164" s="50">
        <f t="shared" si="126"/>
        <v>18468361530.41</v>
      </c>
      <c r="AX164" s="44">
        <f t="shared" si="119"/>
        <v>-3.4332275390625E-5</v>
      </c>
    </row>
    <row r="165" spans="1:50" s="45" customFormat="1" ht="15" customHeight="1" x14ac:dyDescent="0.25">
      <c r="A165" s="37">
        <f t="shared" si="125"/>
        <v>123</v>
      </c>
      <c r="B165" s="37">
        <f t="shared" si="125"/>
        <v>8</v>
      </c>
      <c r="C165" s="47" t="s">
        <v>267</v>
      </c>
      <c r="D165" s="39" t="s">
        <v>176</v>
      </c>
      <c r="E165" s="40">
        <v>42734</v>
      </c>
      <c r="F165" s="48">
        <f t="shared" si="108"/>
        <v>1592452966274.9199</v>
      </c>
      <c r="G165" s="49">
        <f t="shared" si="109"/>
        <v>283501663673</v>
      </c>
      <c r="H165" s="49">
        <v>178607578191</v>
      </c>
      <c r="I165" s="49">
        <v>28126542482</v>
      </c>
      <c r="J165" s="49">
        <v>3500000000</v>
      </c>
      <c r="K165" s="49">
        <v>73267543000</v>
      </c>
      <c r="L165" s="49">
        <f t="shared" si="110"/>
        <v>956800131000</v>
      </c>
      <c r="M165" s="49">
        <v>164726364000</v>
      </c>
      <c r="N165" s="49">
        <v>625366456000</v>
      </c>
      <c r="O165" s="49">
        <v>166707311000</v>
      </c>
      <c r="P165" s="49">
        <f t="shared" si="111"/>
        <v>352151171601.91998</v>
      </c>
      <c r="Q165" s="49">
        <v>550000000</v>
      </c>
      <c r="R165" s="49">
        <v>0</v>
      </c>
      <c r="S165" s="49">
        <v>62053079601.919998</v>
      </c>
      <c r="T165" s="49">
        <v>111704025000</v>
      </c>
      <c r="U165" s="49">
        <v>177844067000</v>
      </c>
      <c r="V165" s="49">
        <f t="shared" si="112"/>
        <v>1614152966274.9199</v>
      </c>
      <c r="W165" s="49">
        <f t="shared" si="113"/>
        <v>900997725838.92004</v>
      </c>
      <c r="X165" s="49">
        <v>615472511244</v>
      </c>
      <c r="Y165" s="49">
        <v>0</v>
      </c>
      <c r="Z165" s="49">
        <v>3600000000</v>
      </c>
      <c r="AA165" s="49">
        <v>15606228600</v>
      </c>
      <c r="AB165" s="49">
        <v>1354077870</v>
      </c>
      <c r="AC165" s="49">
        <v>1414870075</v>
      </c>
      <c r="AD165" s="49">
        <v>262050038049.92001</v>
      </c>
      <c r="AE165" s="49">
        <v>1500000000</v>
      </c>
      <c r="AF165" s="49">
        <f t="shared" si="114"/>
        <v>713155240436</v>
      </c>
      <c r="AG165" s="49">
        <v>14031169000</v>
      </c>
      <c r="AH165" s="49">
        <v>246495633793</v>
      </c>
      <c r="AI165" s="49">
        <v>452628437643</v>
      </c>
      <c r="AJ165" s="49">
        <f t="shared" si="115"/>
        <v>22500000000</v>
      </c>
      <c r="AK165" s="49">
        <v>22500000000</v>
      </c>
      <c r="AL165" s="49">
        <v>0</v>
      </c>
      <c r="AM165" s="49">
        <v>0</v>
      </c>
      <c r="AN165" s="49">
        <v>0</v>
      </c>
      <c r="AO165" s="49">
        <v>0</v>
      </c>
      <c r="AP165" s="49">
        <v>0</v>
      </c>
      <c r="AQ165" s="49">
        <f t="shared" si="116"/>
        <v>800000000</v>
      </c>
      <c r="AR165" s="49">
        <v>0</v>
      </c>
      <c r="AS165" s="49">
        <v>800000000</v>
      </c>
      <c r="AT165" s="49">
        <v>0</v>
      </c>
      <c r="AU165" s="49">
        <v>0</v>
      </c>
      <c r="AV165" s="50">
        <f t="shared" si="117"/>
        <v>-21700000000</v>
      </c>
      <c r="AW165" s="50">
        <f t="shared" si="126"/>
        <v>21700000000</v>
      </c>
      <c r="AX165" s="44">
        <f t="shared" si="119"/>
        <v>0</v>
      </c>
    </row>
    <row r="166" spans="1:50" s="45" customFormat="1" ht="15" customHeight="1" x14ac:dyDescent="0.25">
      <c r="A166" s="37">
        <f t="shared" si="125"/>
        <v>124</v>
      </c>
      <c r="B166" s="37">
        <f t="shared" si="125"/>
        <v>9</v>
      </c>
      <c r="C166" s="38" t="s">
        <v>268</v>
      </c>
      <c r="D166" s="39" t="s">
        <v>92</v>
      </c>
      <c r="E166" s="40">
        <v>42732</v>
      </c>
      <c r="F166" s="41">
        <f t="shared" si="108"/>
        <v>2151212005408</v>
      </c>
      <c r="G166" s="42">
        <f t="shared" si="109"/>
        <v>309041993208</v>
      </c>
      <c r="H166" s="42">
        <v>25888500000</v>
      </c>
      <c r="I166" s="42">
        <v>5366858182</v>
      </c>
      <c r="J166" s="42">
        <v>7000000000</v>
      </c>
      <c r="K166" s="42">
        <v>270786635026</v>
      </c>
      <c r="L166" s="42">
        <f t="shared" si="110"/>
        <v>1389544247000</v>
      </c>
      <c r="M166" s="42">
        <v>156614993000</v>
      </c>
      <c r="N166" s="42">
        <v>1052111956000</v>
      </c>
      <c r="O166" s="42">
        <v>180817298000</v>
      </c>
      <c r="P166" s="42">
        <f t="shared" si="111"/>
        <v>452625765200</v>
      </c>
      <c r="Q166" s="42">
        <v>0</v>
      </c>
      <c r="R166" s="42">
        <v>0</v>
      </c>
      <c r="S166" s="42">
        <v>20780559200</v>
      </c>
      <c r="T166" s="42">
        <v>162701940000</v>
      </c>
      <c r="U166" s="42">
        <v>269143266000</v>
      </c>
      <c r="V166" s="42">
        <f t="shared" si="112"/>
        <v>2268728100465</v>
      </c>
      <c r="W166" s="42">
        <f t="shared" si="113"/>
        <v>1385799019957</v>
      </c>
      <c r="X166" s="42">
        <v>947759745457</v>
      </c>
      <c r="Y166" s="42">
        <v>0</v>
      </c>
      <c r="Z166" s="42">
        <v>1345000000</v>
      </c>
      <c r="AA166" s="42">
        <v>36317132500</v>
      </c>
      <c r="AB166" s="42">
        <v>687000000</v>
      </c>
      <c r="AC166" s="42">
        <v>130626842000</v>
      </c>
      <c r="AD166" s="42">
        <v>268563300000</v>
      </c>
      <c r="AE166" s="42">
        <v>500000000</v>
      </c>
      <c r="AF166" s="42">
        <f t="shared" si="114"/>
        <v>882929080508</v>
      </c>
      <c r="AG166" s="42">
        <v>20653053600</v>
      </c>
      <c r="AH166" s="42">
        <v>358350817247</v>
      </c>
      <c r="AI166" s="42">
        <v>503925209661</v>
      </c>
      <c r="AJ166" s="42">
        <f t="shared" si="115"/>
        <v>123516095057</v>
      </c>
      <c r="AK166" s="42">
        <v>17000000000</v>
      </c>
      <c r="AL166" s="42">
        <v>0</v>
      </c>
      <c r="AM166" s="42">
        <v>0</v>
      </c>
      <c r="AN166" s="42">
        <v>0</v>
      </c>
      <c r="AO166" s="42">
        <v>2960582000</v>
      </c>
      <c r="AP166" s="42">
        <v>103555513057</v>
      </c>
      <c r="AQ166" s="42">
        <f t="shared" si="116"/>
        <v>6000000000</v>
      </c>
      <c r="AR166" s="42">
        <v>0</v>
      </c>
      <c r="AS166" s="42">
        <v>6000000000</v>
      </c>
      <c r="AT166" s="42">
        <v>0</v>
      </c>
      <c r="AU166" s="42">
        <v>0</v>
      </c>
      <c r="AV166" s="43">
        <f t="shared" si="117"/>
        <v>-117516095057</v>
      </c>
      <c r="AW166" s="43">
        <f t="shared" si="126"/>
        <v>117516095057</v>
      </c>
      <c r="AX166" s="44">
        <f t="shared" si="119"/>
        <v>0</v>
      </c>
    </row>
    <row r="167" spans="1:50" s="45" customFormat="1" ht="15" customHeight="1" x14ac:dyDescent="0.25">
      <c r="A167" s="37">
        <f t="shared" si="125"/>
        <v>125</v>
      </c>
      <c r="B167" s="37">
        <f t="shared" si="125"/>
        <v>10</v>
      </c>
      <c r="C167" s="38" t="s">
        <v>269</v>
      </c>
      <c r="D167" s="39" t="s">
        <v>94</v>
      </c>
      <c r="E167" s="40">
        <v>42734</v>
      </c>
      <c r="F167" s="41">
        <f t="shared" si="108"/>
        <v>1151552672766</v>
      </c>
      <c r="G167" s="42">
        <f t="shared" si="109"/>
        <v>81066358921</v>
      </c>
      <c r="H167" s="42">
        <v>22308004898</v>
      </c>
      <c r="I167" s="42">
        <v>3176893778</v>
      </c>
      <c r="J167" s="42">
        <v>3015000000</v>
      </c>
      <c r="K167" s="42">
        <v>52566460245</v>
      </c>
      <c r="L167" s="42">
        <f t="shared" si="110"/>
        <v>830585876000</v>
      </c>
      <c r="M167" s="42">
        <v>194133944000</v>
      </c>
      <c r="N167" s="42">
        <v>636451932000</v>
      </c>
      <c r="O167" s="42">
        <v>0</v>
      </c>
      <c r="P167" s="42">
        <f t="shared" si="111"/>
        <v>239900437845</v>
      </c>
      <c r="Q167" s="42">
        <v>0</v>
      </c>
      <c r="R167" s="42">
        <v>0</v>
      </c>
      <c r="S167" s="42">
        <v>30500468845</v>
      </c>
      <c r="T167" s="42">
        <v>115405852000</v>
      </c>
      <c r="U167" s="42">
        <v>93994117000</v>
      </c>
      <c r="V167" s="42">
        <f t="shared" si="112"/>
        <v>1198046353093</v>
      </c>
      <c r="W167" s="42">
        <f t="shared" si="113"/>
        <v>730116543496</v>
      </c>
      <c r="X167" s="42">
        <v>548663783718</v>
      </c>
      <c r="Y167" s="42">
        <v>0</v>
      </c>
      <c r="Z167" s="42">
        <v>0</v>
      </c>
      <c r="AA167" s="42">
        <v>5500000000</v>
      </c>
      <c r="AB167" s="42">
        <v>0</v>
      </c>
      <c r="AC167" s="42">
        <v>0</v>
      </c>
      <c r="AD167" s="42">
        <v>174952759778</v>
      </c>
      <c r="AE167" s="42">
        <v>1000000000</v>
      </c>
      <c r="AF167" s="42">
        <f t="shared" si="114"/>
        <v>467929809597</v>
      </c>
      <c r="AG167" s="42">
        <v>26535830500</v>
      </c>
      <c r="AH167" s="42">
        <v>239181034947</v>
      </c>
      <c r="AI167" s="42">
        <v>202212944150</v>
      </c>
      <c r="AJ167" s="42">
        <f t="shared" si="115"/>
        <v>54183680327</v>
      </c>
      <c r="AK167" s="42">
        <v>54183680327</v>
      </c>
      <c r="AL167" s="42">
        <v>0</v>
      </c>
      <c r="AM167" s="42">
        <v>0</v>
      </c>
      <c r="AN167" s="42">
        <v>0</v>
      </c>
      <c r="AO167" s="42">
        <v>0</v>
      </c>
      <c r="AP167" s="42">
        <v>0</v>
      </c>
      <c r="AQ167" s="42">
        <f t="shared" si="116"/>
        <v>7690000000</v>
      </c>
      <c r="AR167" s="42">
        <v>0</v>
      </c>
      <c r="AS167" s="42">
        <v>7690000000</v>
      </c>
      <c r="AT167" s="42">
        <v>0</v>
      </c>
      <c r="AU167" s="42">
        <v>0</v>
      </c>
      <c r="AV167" s="43">
        <f t="shared" si="117"/>
        <v>-46493680327</v>
      </c>
      <c r="AW167" s="43">
        <f t="shared" si="126"/>
        <v>46493680327</v>
      </c>
      <c r="AX167" s="44">
        <f t="shared" si="119"/>
        <v>0</v>
      </c>
    </row>
    <row r="168" spans="1:50" s="45" customFormat="1" ht="15" customHeight="1" x14ac:dyDescent="0.25">
      <c r="A168" s="37">
        <f t="shared" si="125"/>
        <v>126</v>
      </c>
      <c r="B168" s="37">
        <f t="shared" si="125"/>
        <v>11</v>
      </c>
      <c r="C168" s="38" t="s">
        <v>270</v>
      </c>
      <c r="D168" s="39" t="s">
        <v>111</v>
      </c>
      <c r="E168" s="40">
        <v>42734</v>
      </c>
      <c r="F168" s="41">
        <f t="shared" si="108"/>
        <v>1113472815500</v>
      </c>
      <c r="G168" s="42">
        <f t="shared" si="109"/>
        <v>42495000000</v>
      </c>
      <c r="H168" s="42">
        <v>7851000000</v>
      </c>
      <c r="I168" s="42">
        <v>5544000000</v>
      </c>
      <c r="J168" s="42">
        <v>3500000000</v>
      </c>
      <c r="K168" s="42">
        <v>25600000000</v>
      </c>
      <c r="L168" s="42">
        <f t="shared" si="110"/>
        <v>806607623000</v>
      </c>
      <c r="M168" s="42">
        <v>112967689000</v>
      </c>
      <c r="N168" s="42">
        <v>590455796000</v>
      </c>
      <c r="O168" s="42">
        <v>103184138000</v>
      </c>
      <c r="P168" s="42">
        <f t="shared" si="111"/>
        <v>264370192500</v>
      </c>
      <c r="Q168" s="42">
        <v>5122040000</v>
      </c>
      <c r="R168" s="42">
        <v>0</v>
      </c>
      <c r="S168" s="42">
        <v>7626867500</v>
      </c>
      <c r="T168" s="42">
        <v>38667974000</v>
      </c>
      <c r="U168" s="42">
        <v>212953311000</v>
      </c>
      <c r="V168" s="42">
        <f t="shared" si="112"/>
        <v>1147432034027</v>
      </c>
      <c r="W168" s="42">
        <f t="shared" si="113"/>
        <v>618913781646</v>
      </c>
      <c r="X168" s="42">
        <v>393453778289</v>
      </c>
      <c r="Y168" s="42">
        <v>0</v>
      </c>
      <c r="Z168" s="42">
        <v>0</v>
      </c>
      <c r="AA168" s="42">
        <v>6515600000</v>
      </c>
      <c r="AB168" s="42">
        <v>600000000</v>
      </c>
      <c r="AC168" s="42">
        <v>0</v>
      </c>
      <c r="AD168" s="42">
        <v>216844403357</v>
      </c>
      <c r="AE168" s="42">
        <v>1500000000</v>
      </c>
      <c r="AF168" s="42">
        <f t="shared" si="114"/>
        <v>528518252381</v>
      </c>
      <c r="AG168" s="42">
        <v>22771311800</v>
      </c>
      <c r="AH168" s="42">
        <v>261137552537</v>
      </c>
      <c r="AI168" s="42">
        <v>244609388044</v>
      </c>
      <c r="AJ168" s="42">
        <f t="shared" si="115"/>
        <v>42959218527</v>
      </c>
      <c r="AK168" s="42">
        <v>20892027152</v>
      </c>
      <c r="AL168" s="42">
        <v>0</v>
      </c>
      <c r="AM168" s="42">
        <v>0</v>
      </c>
      <c r="AN168" s="42">
        <v>0</v>
      </c>
      <c r="AO168" s="42">
        <v>0</v>
      </c>
      <c r="AP168" s="42">
        <v>22067191375</v>
      </c>
      <c r="AQ168" s="42">
        <f t="shared" si="116"/>
        <v>9000000000</v>
      </c>
      <c r="AR168" s="42">
        <v>0</v>
      </c>
      <c r="AS168" s="42">
        <v>9000000000</v>
      </c>
      <c r="AT168" s="42">
        <v>0</v>
      </c>
      <c r="AU168" s="42">
        <v>0</v>
      </c>
      <c r="AV168" s="43">
        <f t="shared" si="117"/>
        <v>-33959218527</v>
      </c>
      <c r="AW168" s="43">
        <f t="shared" si="126"/>
        <v>33959218527</v>
      </c>
      <c r="AX168" s="44">
        <f t="shared" si="119"/>
        <v>0</v>
      </c>
    </row>
    <row r="169" spans="1:50" s="45" customFormat="1" ht="15" customHeight="1" x14ac:dyDescent="0.25">
      <c r="A169" s="37">
        <f t="shared" si="125"/>
        <v>127</v>
      </c>
      <c r="B169" s="37">
        <f t="shared" si="125"/>
        <v>12</v>
      </c>
      <c r="C169" s="38" t="s">
        <v>271</v>
      </c>
      <c r="D169" s="39" t="s">
        <v>111</v>
      </c>
      <c r="E169" s="40">
        <v>42733</v>
      </c>
      <c r="F169" s="41">
        <f t="shared" si="108"/>
        <v>1572522225041</v>
      </c>
      <c r="G169" s="42">
        <f t="shared" si="109"/>
        <v>64785580600</v>
      </c>
      <c r="H169" s="42">
        <f>VLOOKUP(C169,[1]Sheet2!$A$1:$AS$610,6,FALSE)</f>
        <v>19021390000</v>
      </c>
      <c r="I169" s="42">
        <f>VLOOKUP(C169,[1]Sheet2!$A$1:$AS$610,7,FALSE)</f>
        <v>8264190600</v>
      </c>
      <c r="J169" s="42">
        <f>VLOOKUP(C169,[1]Sheet2!$A$1:$AS$610,8,FALSE)</f>
        <v>1250000000</v>
      </c>
      <c r="K169" s="42">
        <f>VLOOKUP(C169,[1]Sheet2!$A$1:$AS$610,9,FALSE)</f>
        <v>36250000000</v>
      </c>
      <c r="L169" s="42">
        <f t="shared" si="110"/>
        <v>1159376443264</v>
      </c>
      <c r="M169" s="42">
        <f>VLOOKUP(C169,[1]Sheet2!$A$1:$AS$610,11,FALSE)</f>
        <v>153136649264</v>
      </c>
      <c r="N169" s="42">
        <f>VLOOKUP(C169,[1]Sheet2!$A$1:$AS$610,12,FALSE)</f>
        <v>762354117000</v>
      </c>
      <c r="O169" s="42">
        <f>VLOOKUP(C169,[1]Sheet2!$A$1:$AS$610,13,FALSE)</f>
        <v>243885677000</v>
      </c>
      <c r="P169" s="42">
        <f t="shared" si="111"/>
        <v>348360201177</v>
      </c>
      <c r="Q169" s="42">
        <f>VLOOKUP(C169,[1]Sheet2!$A$1:$AS$610,15,FALSE)</f>
        <v>0</v>
      </c>
      <c r="R169" s="42">
        <f>VLOOKUP(C169,[1]Sheet2!$A$1:$AS$610,16,FALSE)</f>
        <v>0</v>
      </c>
      <c r="S169" s="42">
        <f>VLOOKUP(C169,[1]Sheet2!$A$1:$AS$610,17,FALSE)</f>
        <v>103124546177</v>
      </c>
      <c r="T169" s="42">
        <f>VLOOKUP(C169,[1]Sheet2!$A$1:$AS$610,18,FALSE)</f>
        <v>7500000000</v>
      </c>
      <c r="U169" s="42">
        <f>VLOOKUP(C169,[1]Sheet2!$A$1:$AS$610,19,FALSE)</f>
        <v>237735655000</v>
      </c>
      <c r="V169" s="42">
        <f t="shared" si="112"/>
        <v>1572819447621</v>
      </c>
      <c r="W169" s="42">
        <f t="shared" si="113"/>
        <v>928401761312</v>
      </c>
      <c r="X169" s="42">
        <f>VLOOKUP(C169,[1]Sheet2!$A$1:$AS$610,22,FALSE)</f>
        <v>611081216312</v>
      </c>
      <c r="Y169" s="42">
        <f>VLOOKUP(C169,[1]Sheet2!$A$1:$AS$610,23,FALSE)</f>
        <v>0</v>
      </c>
      <c r="Z169" s="42">
        <f>VLOOKUP(C169,[1]Sheet2!$A$1:$AS$610,24,FALSE)</f>
        <v>1200000000</v>
      </c>
      <c r="AA169" s="42">
        <f>VLOOKUP(C169,[1]Sheet2!$A$1:$AS$610,25,FALSE)</f>
        <v>23762610000</v>
      </c>
      <c r="AB169" s="42">
        <f>VLOOKUP(C169,[1]Sheet2!$A$1:$AS$610,26,FALSE)</f>
        <v>980000000</v>
      </c>
      <c r="AC169" s="3">
        <f>VLOOKUP(C169,[1]Sheet2!$A$1:$AS$610,27,FALSE)</f>
        <v>0</v>
      </c>
      <c r="AD169" s="42">
        <f>VLOOKUP(C169,[1]Sheet2!$A$1:$AS$610,28,FALSE)</f>
        <v>290377935000</v>
      </c>
      <c r="AE169" s="42">
        <f>VLOOKUP(C169,[1]Sheet2!$A$1:$AS$610,29,FALSE)</f>
        <v>1000000000</v>
      </c>
      <c r="AF169" s="42">
        <f t="shared" si="114"/>
        <v>644417686309</v>
      </c>
      <c r="AG169" s="42">
        <f>VLOOKUP(C169,[1]Sheet2!$A$1:$AS$610,31,FALSE)</f>
        <v>10983467000</v>
      </c>
      <c r="AH169" s="42">
        <f>VLOOKUP(C169,[1]Sheet2!$A$1:$AS$610,32,FALSE)</f>
        <v>312351544561</v>
      </c>
      <c r="AI169" s="42">
        <f>VLOOKUP(C169,[1]Sheet2!$A$1:$AS$610,33,FALSE)</f>
        <v>321082674748</v>
      </c>
      <c r="AJ169" s="42">
        <f t="shared" si="115"/>
        <v>2841722580</v>
      </c>
      <c r="AK169" s="42">
        <f>VLOOKUP(C169,[1]Sheet2!$A$1:$AS$610,35,FALSE)</f>
        <v>2841722580</v>
      </c>
      <c r="AL169" s="42">
        <f>VLOOKUP(C169,[1]Sheet2!$A$1:$AS$610,36,FALSE)</f>
        <v>0</v>
      </c>
      <c r="AM169" s="42">
        <f>VLOOKUP(C169,[1]Sheet2!$A$1:$AS$610,37,FALSE)</f>
        <v>0</v>
      </c>
      <c r="AN169" s="42">
        <f>VLOOKUP(C169,[1]Sheet2!$A$1:$AS$610,38,FALSE)</f>
        <v>0</v>
      </c>
      <c r="AO169" s="42">
        <f>VLOOKUP(C169,[1]Sheet2!$A$1:$AS$610,39,FALSE)</f>
        <v>0</v>
      </c>
      <c r="AP169" s="42">
        <f>VLOOKUP(C169,[1]Sheet2!$A$1:$AS$610,40,FALSE)</f>
        <v>0</v>
      </c>
      <c r="AQ169" s="42">
        <f t="shared" si="116"/>
        <v>2544500000</v>
      </c>
      <c r="AR169" s="42">
        <f>VLOOKUP(C169,[1]Sheet2!$A$1:$AS$610,42,FALSE)</f>
        <v>0</v>
      </c>
      <c r="AS169" s="42">
        <f>VLOOKUP(C169,[1]Sheet2!$A$1:$AS$610,43,FALSE)</f>
        <v>2544500000</v>
      </c>
      <c r="AT169" s="42">
        <f>VLOOKUP(C169,[1]Sheet2!$A$1:$AS$610,44,FALSE)</f>
        <v>0</v>
      </c>
      <c r="AU169" s="42">
        <f>VLOOKUP(C169,[1]Sheet2!$A$1:$AS$610,45,FALSE)</f>
        <v>0</v>
      </c>
      <c r="AV169" s="43">
        <f t="shared" si="117"/>
        <v>-297222580</v>
      </c>
      <c r="AW169" s="43">
        <f t="shared" si="126"/>
        <v>297222580</v>
      </c>
      <c r="AX169" s="44">
        <f t="shared" si="119"/>
        <v>0</v>
      </c>
    </row>
    <row r="170" spans="1:50" s="45" customFormat="1" ht="15" customHeight="1" x14ac:dyDescent="0.25">
      <c r="A170" s="46">
        <f t="shared" si="125"/>
        <v>128</v>
      </c>
      <c r="B170" s="46">
        <f t="shared" si="125"/>
        <v>13</v>
      </c>
      <c r="C170" s="47" t="s">
        <v>272</v>
      </c>
      <c r="D170" s="58" t="s">
        <v>103</v>
      </c>
      <c r="E170" s="57">
        <v>42741</v>
      </c>
      <c r="F170" s="48">
        <f t="shared" si="108"/>
        <v>904044756116</v>
      </c>
      <c r="G170" s="49">
        <f t="shared" si="109"/>
        <v>56924052876</v>
      </c>
      <c r="H170" s="49">
        <v>29842419610</v>
      </c>
      <c r="I170" s="49">
        <v>2948988866</v>
      </c>
      <c r="J170" s="49">
        <v>0</v>
      </c>
      <c r="K170" s="49">
        <v>24132644400</v>
      </c>
      <c r="L170" s="49">
        <f t="shared" si="110"/>
        <v>688268218047</v>
      </c>
      <c r="M170" s="49">
        <v>307404785913</v>
      </c>
      <c r="N170" s="49">
        <v>331768432134</v>
      </c>
      <c r="O170" s="49">
        <v>49095000000</v>
      </c>
      <c r="P170" s="49">
        <f t="shared" si="111"/>
        <v>158852485193</v>
      </c>
      <c r="Q170" s="49">
        <v>0</v>
      </c>
      <c r="R170" s="49">
        <v>0</v>
      </c>
      <c r="S170" s="49">
        <v>49041935614</v>
      </c>
      <c r="T170" s="49">
        <v>17539766000</v>
      </c>
      <c r="U170" s="49">
        <f>14700745000+77570038579</f>
        <v>92270783579</v>
      </c>
      <c r="V170" s="49">
        <f t="shared" si="112"/>
        <v>904097993582.60999</v>
      </c>
      <c r="W170" s="49">
        <f t="shared" si="113"/>
        <v>230676011814.60999</v>
      </c>
      <c r="X170" s="49">
        <v>138732700867.60999</v>
      </c>
      <c r="Y170" s="49">
        <v>4173756947</v>
      </c>
      <c r="Z170" s="49">
        <v>0</v>
      </c>
      <c r="AA170" s="49">
        <v>9385000000</v>
      </c>
      <c r="AB170" s="49">
        <v>700000000</v>
      </c>
      <c r="AC170" s="49">
        <v>0</v>
      </c>
      <c r="AD170" s="49">
        <v>76934554000</v>
      </c>
      <c r="AE170" s="49">
        <v>750000000</v>
      </c>
      <c r="AF170" s="49">
        <f t="shared" si="114"/>
        <v>673421981768</v>
      </c>
      <c r="AG170" s="49">
        <v>9095836368</v>
      </c>
      <c r="AH170" s="49">
        <v>261369759236</v>
      </c>
      <c r="AI170" s="49">
        <v>402956386164</v>
      </c>
      <c r="AJ170" s="49">
        <f t="shared" si="115"/>
        <v>107053237466.17</v>
      </c>
      <c r="AK170" s="49">
        <v>53553237466.169998</v>
      </c>
      <c r="AL170" s="49">
        <v>0</v>
      </c>
      <c r="AM170" s="49">
        <v>0</v>
      </c>
      <c r="AN170" s="49">
        <v>53500000000</v>
      </c>
      <c r="AO170" s="49">
        <v>0</v>
      </c>
      <c r="AP170" s="49">
        <v>0</v>
      </c>
      <c r="AQ170" s="49">
        <f t="shared" si="116"/>
        <v>53500000000</v>
      </c>
      <c r="AR170" s="49">
        <v>0</v>
      </c>
      <c r="AS170" s="49">
        <v>0</v>
      </c>
      <c r="AT170" s="49">
        <v>53500000000</v>
      </c>
      <c r="AU170" s="49">
        <v>0</v>
      </c>
      <c r="AV170" s="50">
        <f t="shared" si="117"/>
        <v>-53237466.609985352</v>
      </c>
      <c r="AW170" s="50">
        <f t="shared" si="126"/>
        <v>53553237466.169998</v>
      </c>
      <c r="AX170" s="44">
        <f t="shared" si="119"/>
        <v>53499999999.560013</v>
      </c>
    </row>
    <row r="171" spans="1:50" s="45" customFormat="1" ht="15" customHeight="1" x14ac:dyDescent="0.25">
      <c r="A171" s="37">
        <f t="shared" si="125"/>
        <v>129</v>
      </c>
      <c r="B171" s="37">
        <f t="shared" si="125"/>
        <v>14</v>
      </c>
      <c r="C171" s="38" t="s">
        <v>273</v>
      </c>
      <c r="D171" s="39" t="s">
        <v>185</v>
      </c>
      <c r="E171" s="40">
        <v>42733</v>
      </c>
      <c r="F171" s="41">
        <f t="shared" si="108"/>
        <v>809034472397.38</v>
      </c>
      <c r="G171" s="42">
        <f t="shared" si="109"/>
        <v>82747948000</v>
      </c>
      <c r="H171" s="42">
        <v>29251641680</v>
      </c>
      <c r="I171" s="42">
        <v>11019229400</v>
      </c>
      <c r="J171" s="42">
        <v>2100000000</v>
      </c>
      <c r="K171" s="42">
        <v>40377076920</v>
      </c>
      <c r="L171" s="42">
        <f t="shared" si="110"/>
        <v>646004372250</v>
      </c>
      <c r="M171" s="42">
        <v>85355381250</v>
      </c>
      <c r="N171" s="42">
        <v>448143527000</v>
      </c>
      <c r="O171" s="42">
        <v>112505464000</v>
      </c>
      <c r="P171" s="42">
        <f t="shared" si="111"/>
        <v>80282152147.380005</v>
      </c>
      <c r="Q171" s="42">
        <v>0</v>
      </c>
      <c r="R171" s="42">
        <v>0</v>
      </c>
      <c r="S171" s="42">
        <v>27825184147.380001</v>
      </c>
      <c r="T171" s="42">
        <v>48456968000</v>
      </c>
      <c r="U171" s="42">
        <v>4000000000</v>
      </c>
      <c r="V171" s="42">
        <f t="shared" si="112"/>
        <v>764384472397.38</v>
      </c>
      <c r="W171" s="42">
        <f t="shared" si="113"/>
        <v>413768634730.88</v>
      </c>
      <c r="X171" s="42">
        <v>400993033730.88</v>
      </c>
      <c r="Y171" s="42">
        <v>0</v>
      </c>
      <c r="Z171" s="42">
        <v>0</v>
      </c>
      <c r="AA171" s="42">
        <v>11275601000</v>
      </c>
      <c r="AB171" s="42">
        <v>509686000</v>
      </c>
      <c r="AC171" s="42">
        <v>0</v>
      </c>
      <c r="AD171" s="42">
        <v>490314000</v>
      </c>
      <c r="AE171" s="42">
        <v>500000000</v>
      </c>
      <c r="AF171" s="42">
        <f t="shared" si="114"/>
        <v>350615837666.5</v>
      </c>
      <c r="AG171" s="42">
        <v>17049585500</v>
      </c>
      <c r="AH171" s="42">
        <v>157609163855.5</v>
      </c>
      <c r="AI171" s="42">
        <v>175957088311</v>
      </c>
      <c r="AJ171" s="42">
        <f t="shared" si="115"/>
        <v>0</v>
      </c>
      <c r="AK171" s="42">
        <v>0</v>
      </c>
      <c r="AL171" s="42">
        <v>0</v>
      </c>
      <c r="AM171" s="42">
        <v>0</v>
      </c>
      <c r="AN171" s="42">
        <v>0</v>
      </c>
      <c r="AO171" s="42">
        <v>0</v>
      </c>
      <c r="AP171" s="42">
        <v>0</v>
      </c>
      <c r="AQ171" s="42">
        <f t="shared" si="116"/>
        <v>44650000000</v>
      </c>
      <c r="AR171" s="42">
        <v>0</v>
      </c>
      <c r="AS171" s="42">
        <v>4650000000</v>
      </c>
      <c r="AT171" s="42">
        <v>40000000000</v>
      </c>
      <c r="AU171" s="42">
        <v>0</v>
      </c>
      <c r="AV171" s="43">
        <f t="shared" si="117"/>
        <v>44650000000</v>
      </c>
      <c r="AW171" s="43">
        <f t="shared" si="126"/>
        <v>-44650000000</v>
      </c>
      <c r="AX171" s="44">
        <f t="shared" si="119"/>
        <v>0</v>
      </c>
    </row>
    <row r="172" spans="1:50" s="45" customFormat="1" ht="15" customHeight="1" x14ac:dyDescent="0.25">
      <c r="A172" s="37">
        <f t="shared" si="125"/>
        <v>130</v>
      </c>
      <c r="B172" s="37">
        <f t="shared" si="125"/>
        <v>15</v>
      </c>
      <c r="C172" s="47" t="s">
        <v>274</v>
      </c>
      <c r="D172" s="39" t="s">
        <v>96</v>
      </c>
      <c r="E172" s="40">
        <v>42732</v>
      </c>
      <c r="F172" s="41">
        <f t="shared" si="108"/>
        <v>736814670115</v>
      </c>
      <c r="G172" s="42">
        <f t="shared" si="109"/>
        <v>52126071576</v>
      </c>
      <c r="H172" s="42">
        <v>5165020579</v>
      </c>
      <c r="I172" s="42">
        <v>3136720000</v>
      </c>
      <c r="J172" s="42">
        <v>4510264997</v>
      </c>
      <c r="K172" s="42">
        <v>39314066000</v>
      </c>
      <c r="L172" s="42">
        <f t="shared" si="110"/>
        <v>611723951000</v>
      </c>
      <c r="M172" s="42">
        <v>108611637000</v>
      </c>
      <c r="N172" s="42">
        <v>390844926000</v>
      </c>
      <c r="O172" s="42">
        <v>112267388000</v>
      </c>
      <c r="P172" s="42">
        <f t="shared" si="111"/>
        <v>72964647539</v>
      </c>
      <c r="Q172" s="42">
        <v>0</v>
      </c>
      <c r="R172" s="42">
        <v>0</v>
      </c>
      <c r="S172" s="42">
        <v>35385069539</v>
      </c>
      <c r="T172" s="42">
        <v>37579578000</v>
      </c>
      <c r="U172" s="42">
        <v>0</v>
      </c>
      <c r="V172" s="42">
        <f t="shared" si="112"/>
        <v>756011533393</v>
      </c>
      <c r="W172" s="42">
        <f t="shared" si="113"/>
        <v>293646320837</v>
      </c>
      <c r="X172" s="42">
        <v>279699663357</v>
      </c>
      <c r="Y172" s="42">
        <v>0</v>
      </c>
      <c r="Z172" s="42">
        <v>0</v>
      </c>
      <c r="AA172" s="42">
        <v>11388150000</v>
      </c>
      <c r="AB172" s="42">
        <v>850000000</v>
      </c>
      <c r="AC172" s="42">
        <v>0</v>
      </c>
      <c r="AD172" s="42">
        <v>708507480</v>
      </c>
      <c r="AE172" s="42">
        <v>1000000000</v>
      </c>
      <c r="AF172" s="42">
        <f t="shared" si="114"/>
        <v>462365212556</v>
      </c>
      <c r="AG172" s="42">
        <v>55392329600</v>
      </c>
      <c r="AH172" s="42">
        <v>184040428211</v>
      </c>
      <c r="AI172" s="42">
        <v>222932454745</v>
      </c>
      <c r="AJ172" s="42">
        <f t="shared" si="115"/>
        <v>56396863278</v>
      </c>
      <c r="AK172" s="42">
        <v>0</v>
      </c>
      <c r="AL172" s="42">
        <v>0</v>
      </c>
      <c r="AM172" s="42">
        <v>0</v>
      </c>
      <c r="AN172" s="42">
        <v>0</v>
      </c>
      <c r="AO172" s="42">
        <v>0</v>
      </c>
      <c r="AP172" s="42">
        <v>56396863278</v>
      </c>
      <c r="AQ172" s="42">
        <f t="shared" si="116"/>
        <v>37200000000</v>
      </c>
      <c r="AR172" s="42">
        <v>0</v>
      </c>
      <c r="AS172" s="42">
        <v>0</v>
      </c>
      <c r="AT172" s="42">
        <v>37200000000</v>
      </c>
      <c r="AU172" s="42">
        <v>0</v>
      </c>
      <c r="AV172" s="43">
        <f t="shared" si="117"/>
        <v>-19196863278</v>
      </c>
      <c r="AW172" s="43">
        <f t="shared" si="126"/>
        <v>19196863278</v>
      </c>
      <c r="AX172" s="44">
        <f t="shared" si="119"/>
        <v>0</v>
      </c>
    </row>
    <row r="173" spans="1:50" s="45" customFormat="1" ht="15" customHeight="1" x14ac:dyDescent="0.25">
      <c r="A173" s="37">
        <f t="shared" si="125"/>
        <v>131</v>
      </c>
      <c r="B173" s="37">
        <f t="shared" si="125"/>
        <v>16</v>
      </c>
      <c r="C173" s="38" t="s">
        <v>275</v>
      </c>
      <c r="D173" s="39" t="s">
        <v>111</v>
      </c>
      <c r="E173" s="40">
        <v>42734</v>
      </c>
      <c r="F173" s="41">
        <f t="shared" si="108"/>
        <v>3153800882945.5698</v>
      </c>
      <c r="G173" s="42">
        <f t="shared" si="109"/>
        <v>894010465678.80005</v>
      </c>
      <c r="H173" s="42">
        <f>VLOOKUP(C173,[1]Sheet2!$A$1:$AS$610,6,FALSE)</f>
        <v>602012516072</v>
      </c>
      <c r="I173" s="42">
        <f>VLOOKUP(C173,[1]Sheet2!$A$1:$AS$610,7,FALSE)</f>
        <v>101207504048.8</v>
      </c>
      <c r="J173" s="42">
        <f>VLOOKUP(C173,[1]Sheet2!$A$1:$AS$610,8,FALSE)</f>
        <v>49300000000</v>
      </c>
      <c r="K173" s="42">
        <f>VLOOKUP(C173,[1]Sheet2!$A$1:$AS$610,9,FALSE)</f>
        <v>141490445558</v>
      </c>
      <c r="L173" s="42">
        <f t="shared" si="110"/>
        <v>1692009894000</v>
      </c>
      <c r="M173" s="42">
        <f>VLOOKUP(C173,[1]Sheet2!$A$1:$AS$610,11,FALSE)</f>
        <v>223831499000</v>
      </c>
      <c r="N173" s="42">
        <f>VLOOKUP(C173,[1]Sheet2!$A$1:$AS$610,12,FALSE)</f>
        <v>1292124896000</v>
      </c>
      <c r="O173" s="42">
        <f>VLOOKUP(C173,[1]Sheet2!$A$1:$AS$610,13,FALSE)</f>
        <v>176053499000</v>
      </c>
      <c r="P173" s="42">
        <f t="shared" si="111"/>
        <v>567780523266.77002</v>
      </c>
      <c r="Q173" s="42">
        <f>VLOOKUP(C173,[1]Sheet2!$A$1:$AS$610,15,FALSE)</f>
        <v>25500000000</v>
      </c>
      <c r="R173" s="42">
        <f>VLOOKUP(C173,[1]Sheet2!$A$1:$AS$610,16,FALSE)</f>
        <v>0</v>
      </c>
      <c r="S173" s="42">
        <f>VLOOKUP(C173,[1]Sheet2!$A$1:$AS$610,17,FALSE)</f>
        <v>281470899266.77002</v>
      </c>
      <c r="T173" s="42">
        <f>VLOOKUP(C173,[1]Sheet2!$A$1:$AS$610,18,FALSE)</f>
        <v>260809624000</v>
      </c>
      <c r="U173" s="42">
        <f>VLOOKUP(C173,[1]Sheet2!$A$1:$AS$610,19,FALSE)</f>
        <v>0</v>
      </c>
      <c r="V173" s="42">
        <f t="shared" si="112"/>
        <v>3111304599490.4902</v>
      </c>
      <c r="W173" s="42">
        <f t="shared" si="113"/>
        <v>1521777461467.1499</v>
      </c>
      <c r="X173" s="42">
        <f>VLOOKUP(C173,[1]Sheet2!$A$1:$AS$610,22,FALSE)</f>
        <v>1453199247967.1499</v>
      </c>
      <c r="Y173" s="42">
        <f>VLOOKUP(C173,[1]Sheet2!$A$1:$AS$610,23,FALSE)</f>
        <v>4112500000</v>
      </c>
      <c r="Z173" s="42">
        <f>VLOOKUP(C173,[1]Sheet2!$A$1:$AS$610,24,FALSE)</f>
        <v>15000000000</v>
      </c>
      <c r="AA173" s="42">
        <f>VLOOKUP(C173,[1]Sheet2!$A$1:$AS$610,25,FALSE)</f>
        <v>44265713500</v>
      </c>
      <c r="AB173" s="42">
        <f>VLOOKUP(C173,[1]Sheet2!$A$1:$AS$610,26,FALSE)</f>
        <v>1000000000</v>
      </c>
      <c r="AC173" s="42">
        <f>VLOOKUP(C173,[1]Sheet2!$A$1:$AS$610,27,FALSE)</f>
        <v>0</v>
      </c>
      <c r="AD173" s="42">
        <f>VLOOKUP(C173,[1]Sheet2!$A$1:$AS$610,28,FALSE)</f>
        <v>1200000000</v>
      </c>
      <c r="AE173" s="42">
        <f>VLOOKUP(C173,[1]Sheet2!$A$1:$AS$610,29,FALSE)</f>
        <v>3000000000</v>
      </c>
      <c r="AF173" s="42">
        <f t="shared" si="114"/>
        <v>1589527138023.3401</v>
      </c>
      <c r="AG173" s="42">
        <f>VLOOKUP(C173,[1]Sheet2!$A$1:$AS$610,31,FALSE)</f>
        <v>90517053493.440002</v>
      </c>
      <c r="AH173" s="42">
        <f>VLOOKUP(C173,[1]Sheet2!$A$1:$AS$610,32,FALSE)</f>
        <v>767454276941.85999</v>
      </c>
      <c r="AI173" s="42">
        <f>VLOOKUP(C173,[1]Sheet2!$A$1:$AS$610,33,FALSE)</f>
        <v>731555807588.04004</v>
      </c>
      <c r="AJ173" s="42">
        <f t="shared" si="115"/>
        <v>17000000000</v>
      </c>
      <c r="AK173" s="42">
        <f>VLOOKUP(C173,[1]Sheet2!$A$1:$AS$610,35,FALSE)</f>
        <v>17000000000</v>
      </c>
      <c r="AL173" s="42">
        <f>VLOOKUP(C173,[1]Sheet2!$A$1:$AS$610,36,FALSE)</f>
        <v>0</v>
      </c>
      <c r="AM173" s="42">
        <f>VLOOKUP(C173,[1]Sheet2!$A$1:$AS$610,37,FALSE)</f>
        <v>0</v>
      </c>
      <c r="AN173" s="42">
        <f>VLOOKUP(C173,[1]Sheet2!$A$1:$AS$610,38,FALSE)</f>
        <v>0</v>
      </c>
      <c r="AO173" s="42">
        <f>VLOOKUP(C173,[1]Sheet2!$A$1:$AS$610,39,FALSE)</f>
        <v>0</v>
      </c>
      <c r="AP173" s="42">
        <f>VLOOKUP(C173,[1]Sheet2!$A$1:$AS$610,40,FALSE)</f>
        <v>0</v>
      </c>
      <c r="AQ173" s="42">
        <f t="shared" si="116"/>
        <v>59496283455.080002</v>
      </c>
      <c r="AR173" s="42">
        <f>VLOOKUP(C173,[1]Sheet2!$A$1:$AS$610,42,FALSE)</f>
        <v>0</v>
      </c>
      <c r="AS173" s="42">
        <f>VLOOKUP(C173,[1]Sheet2!$A$1:$AS$610,43,FALSE)</f>
        <v>6000000000</v>
      </c>
      <c r="AT173" s="42">
        <f>VLOOKUP(C173,[1]Sheet2!$A$1:$AS$610,44,FALSE)</f>
        <v>53496283455.080002</v>
      </c>
      <c r="AU173" s="42">
        <f>VLOOKUP(C173,[1]Sheet2!$A$1:$AS$610,45,FALSE)</f>
        <v>0</v>
      </c>
      <c r="AV173" s="43">
        <f t="shared" si="117"/>
        <v>42496283455.07959</v>
      </c>
      <c r="AW173" s="43">
        <f t="shared" si="126"/>
        <v>-42496283455.080002</v>
      </c>
      <c r="AX173" s="44">
        <f t="shared" si="119"/>
        <v>-4.119873046875E-4</v>
      </c>
    </row>
    <row r="174" spans="1:50" s="45" customFormat="1" ht="15" customHeight="1" x14ac:dyDescent="0.25">
      <c r="A174" s="37">
        <f t="shared" si="125"/>
        <v>132</v>
      </c>
      <c r="B174" s="37">
        <f t="shared" si="125"/>
        <v>17</v>
      </c>
      <c r="C174" s="38" t="s">
        <v>276</v>
      </c>
      <c r="D174" s="39" t="s">
        <v>96</v>
      </c>
      <c r="E174" s="40">
        <v>42733</v>
      </c>
      <c r="F174" s="41">
        <f t="shared" si="108"/>
        <v>897553613834</v>
      </c>
      <c r="G174" s="42">
        <f t="shared" si="109"/>
        <v>104330028000</v>
      </c>
      <c r="H174" s="42">
        <f>VLOOKUP(C174,[1]Sheet2!$A$1:$AS$610,6,FALSE)</f>
        <v>30345028000</v>
      </c>
      <c r="I174" s="42">
        <f>VLOOKUP(C174,[1]Sheet2!$A$1:$AS$610,7,FALSE)</f>
        <v>10994000000</v>
      </c>
      <c r="J174" s="42">
        <f>VLOOKUP(C174,[1]Sheet2!$A$1:$AS$610,8,FALSE)</f>
        <v>2000000000</v>
      </c>
      <c r="K174" s="42">
        <f>VLOOKUP(C174,[1]Sheet2!$A$1:$AS$610,9,FALSE)</f>
        <v>60991000000</v>
      </c>
      <c r="L174" s="42">
        <f t="shared" si="110"/>
        <v>694402583194</v>
      </c>
      <c r="M174" s="42">
        <f>VLOOKUP(C174,[1]Sheet2!$A$1:$AS$610,11,FALSE)</f>
        <v>219290648194</v>
      </c>
      <c r="N174" s="42">
        <f>VLOOKUP(C174,[1]Sheet2!$A$1:$AS$610,12,FALSE)</f>
        <v>415881796000</v>
      </c>
      <c r="O174" s="42">
        <f>VLOOKUP(C174,[1]Sheet2!$A$1:$AS$610,13,FALSE)</f>
        <v>59230139000</v>
      </c>
      <c r="P174" s="42">
        <f t="shared" si="111"/>
        <v>98821002640</v>
      </c>
      <c r="Q174" s="42">
        <f>VLOOKUP(C174,[1]Sheet2!$A$1:$AS$610,15,FALSE)</f>
        <v>0</v>
      </c>
      <c r="R174" s="42">
        <f>VLOOKUP(C174,[1]Sheet2!$A$1:$AS$610,16,FALSE)</f>
        <v>0</v>
      </c>
      <c r="S174" s="42">
        <f>VLOOKUP(C174,[1]Sheet2!$A$1:$AS$610,17,FALSE)</f>
        <v>43636132640</v>
      </c>
      <c r="T174" s="42">
        <f>VLOOKUP(C174,[1]Sheet2!$A$1:$AS$610,18,FALSE)</f>
        <v>42345791000</v>
      </c>
      <c r="U174" s="42">
        <f>VLOOKUP(C174,[1]Sheet2!$A$1:$AS$610,19,FALSE)</f>
        <v>12839079000</v>
      </c>
      <c r="V174" s="42">
        <f t="shared" si="112"/>
        <v>917105519349</v>
      </c>
      <c r="W174" s="42">
        <f t="shared" si="113"/>
        <v>395382190469</v>
      </c>
      <c r="X174" s="42">
        <f>VLOOKUP(C174,[1]Sheet2!$A$1:$AS$610,22,FALSE)</f>
        <v>358723776385</v>
      </c>
      <c r="Y174" s="42">
        <f>VLOOKUP(C174,[1]Sheet2!$A$1:$AS$610,23,FALSE)</f>
        <v>0</v>
      </c>
      <c r="Z174" s="42">
        <f>VLOOKUP(C174,[1]Sheet2!$A$1:$AS$610,24,FALSE)</f>
        <v>0</v>
      </c>
      <c r="AA174" s="42">
        <f>VLOOKUP(C174,[1]Sheet2!$A$1:$AS$610,25,FALSE)</f>
        <v>17758992600</v>
      </c>
      <c r="AB174" s="42">
        <f>VLOOKUP(C174,[1]Sheet2!$A$1:$AS$610,26,FALSE)</f>
        <v>150000000</v>
      </c>
      <c r="AC174" s="42">
        <f>VLOOKUP(C174,[1]Sheet2!$A$1:$AS$610,27,FALSE)</f>
        <v>0</v>
      </c>
      <c r="AD174" s="42">
        <f>VLOOKUP(C174,[1]Sheet2!$A$1:$AS$610,28,FALSE)</f>
        <v>15949421484</v>
      </c>
      <c r="AE174" s="42">
        <f>VLOOKUP(C174,[1]Sheet2!$A$1:$AS$610,29,FALSE)</f>
        <v>2800000000</v>
      </c>
      <c r="AF174" s="42">
        <f t="shared" si="114"/>
        <v>521723328880</v>
      </c>
      <c r="AG174" s="42">
        <f>VLOOKUP(C174,[1]Sheet2!$A$1:$AS$610,31,FALSE)</f>
        <v>18985402200</v>
      </c>
      <c r="AH174" s="42">
        <f>VLOOKUP(C174,[1]Sheet2!$A$1:$AS$610,32,FALSE)</f>
        <v>301022340651</v>
      </c>
      <c r="AI174" s="42">
        <f>VLOOKUP(C174,[1]Sheet2!$A$1:$AS$610,33,FALSE)</f>
        <v>201715586029</v>
      </c>
      <c r="AJ174" s="42">
        <f t="shared" si="115"/>
        <v>29551905515</v>
      </c>
      <c r="AK174" s="42">
        <f>VLOOKUP(C174,[1]Sheet2!$A$1:$AS$610,35,FALSE)</f>
        <v>29551905515</v>
      </c>
      <c r="AL174" s="42">
        <f>VLOOKUP(C174,[1]Sheet2!$A$1:$AS$610,36,FALSE)</f>
        <v>0</v>
      </c>
      <c r="AM174" s="42">
        <f>VLOOKUP(C174,[1]Sheet2!$A$1:$AS$610,37,FALSE)</f>
        <v>0</v>
      </c>
      <c r="AN174" s="42">
        <f>VLOOKUP(C174,[1]Sheet2!$A$1:$AS$610,38,FALSE)</f>
        <v>0</v>
      </c>
      <c r="AO174" s="42">
        <f>VLOOKUP(C174,[1]Sheet2!$A$1:$AS$610,39,FALSE)</f>
        <v>0</v>
      </c>
      <c r="AP174" s="42">
        <f>VLOOKUP(C174,[1]Sheet2!$A$1:$AS$610,40,FALSE)</f>
        <v>0</v>
      </c>
      <c r="AQ174" s="42">
        <f t="shared" si="116"/>
        <v>10000000000</v>
      </c>
      <c r="AR174" s="42">
        <f>VLOOKUP(C174,[1]Sheet2!$A$1:$AS$610,42,FALSE)</f>
        <v>0</v>
      </c>
      <c r="AS174" s="42">
        <f>VLOOKUP(C174,[1]Sheet2!$A$1:$AS$610,43,FALSE)</f>
        <v>6000000000</v>
      </c>
      <c r="AT174" s="42">
        <f>VLOOKUP(C174,[1]Sheet2!$A$1:$AS$610,44,FALSE)</f>
        <v>4000000000</v>
      </c>
      <c r="AU174" s="42">
        <f>VLOOKUP(C174,[1]Sheet2!$A$1:$AS$610,45,FALSE)</f>
        <v>0</v>
      </c>
      <c r="AV174" s="43">
        <f t="shared" si="117"/>
        <v>-19551905515</v>
      </c>
      <c r="AW174" s="43">
        <f t="shared" si="126"/>
        <v>19551905515</v>
      </c>
      <c r="AX174" s="44">
        <f t="shared" si="119"/>
        <v>0</v>
      </c>
    </row>
    <row r="175" spans="1:50" s="45" customFormat="1" ht="15" customHeight="1" x14ac:dyDescent="0.25">
      <c r="A175" s="51" t="s">
        <v>121</v>
      </c>
      <c r="B175" s="51" t="s">
        <v>121</v>
      </c>
      <c r="C175" s="52" t="s">
        <v>122</v>
      </c>
      <c r="D175" s="53"/>
      <c r="E175" s="53"/>
      <c r="F175" s="54">
        <f>SUM(F158:F170)</f>
        <v>20131913956767.609</v>
      </c>
      <c r="G175" s="54">
        <f t="shared" ref="G175:AX175" si="127">SUM(G158:G170)</f>
        <v>1630114452380.54</v>
      </c>
      <c r="H175" s="54">
        <f t="shared" si="127"/>
        <v>551142064170</v>
      </c>
      <c r="I175" s="54">
        <f t="shared" si="127"/>
        <v>97318276194</v>
      </c>
      <c r="J175" s="54">
        <f t="shared" si="127"/>
        <v>67070253549.650002</v>
      </c>
      <c r="K175" s="54">
        <f t="shared" si="127"/>
        <v>914583858466.89001</v>
      </c>
      <c r="L175" s="54">
        <f t="shared" si="127"/>
        <v>14911504047790.25</v>
      </c>
      <c r="M175" s="54">
        <f t="shared" si="127"/>
        <v>4898516733122.25</v>
      </c>
      <c r="N175" s="54">
        <f t="shared" si="127"/>
        <v>8113325745668</v>
      </c>
      <c r="O175" s="54">
        <f t="shared" si="127"/>
        <v>1899661569000</v>
      </c>
      <c r="P175" s="54">
        <f t="shared" si="127"/>
        <v>3590295456596.8203</v>
      </c>
      <c r="Q175" s="54">
        <f t="shared" si="127"/>
        <v>28042096800</v>
      </c>
      <c r="R175" s="54">
        <f t="shared" si="127"/>
        <v>0</v>
      </c>
      <c r="S175" s="54">
        <f t="shared" si="127"/>
        <v>476272287343.21002</v>
      </c>
      <c r="T175" s="54">
        <f t="shared" si="127"/>
        <v>891167199000</v>
      </c>
      <c r="U175" s="54">
        <f t="shared" si="127"/>
        <v>2194813873453.6101</v>
      </c>
      <c r="V175" s="54">
        <f t="shared" si="127"/>
        <v>20319002821498.84</v>
      </c>
      <c r="W175" s="54">
        <f t="shared" si="127"/>
        <v>10870280577863.67</v>
      </c>
      <c r="X175" s="54">
        <f t="shared" si="127"/>
        <v>7221225833974.2305</v>
      </c>
      <c r="Y175" s="54">
        <f t="shared" si="127"/>
        <v>10173756947</v>
      </c>
      <c r="Z175" s="54">
        <f t="shared" si="127"/>
        <v>24714460500</v>
      </c>
      <c r="AA175" s="54">
        <f t="shared" si="127"/>
        <v>272841766133</v>
      </c>
      <c r="AB175" s="54">
        <f t="shared" si="127"/>
        <v>6664077870</v>
      </c>
      <c r="AC175" s="54">
        <f t="shared" si="127"/>
        <v>138191964238</v>
      </c>
      <c r="AD175" s="54">
        <f t="shared" si="127"/>
        <v>3093279991560.9399</v>
      </c>
      <c r="AE175" s="54">
        <f t="shared" si="127"/>
        <v>103188726640.5</v>
      </c>
      <c r="AF175" s="54">
        <f t="shared" si="127"/>
        <v>9448722243635.1699</v>
      </c>
      <c r="AG175" s="54">
        <f t="shared" si="127"/>
        <v>315666829722</v>
      </c>
      <c r="AH175" s="54">
        <f t="shared" si="127"/>
        <v>4403020054683.3594</v>
      </c>
      <c r="AI175" s="54">
        <f t="shared" si="127"/>
        <v>4730035359229.8105</v>
      </c>
      <c r="AJ175" s="54">
        <f t="shared" si="127"/>
        <v>689298906169.54993</v>
      </c>
      <c r="AK175" s="54">
        <f t="shared" si="127"/>
        <v>339793314191.58002</v>
      </c>
      <c r="AL175" s="54">
        <f t="shared" si="127"/>
        <v>0</v>
      </c>
      <c r="AM175" s="54">
        <f t="shared" si="127"/>
        <v>0</v>
      </c>
      <c r="AN175" s="54">
        <f t="shared" si="127"/>
        <v>69213539430</v>
      </c>
      <c r="AO175" s="54">
        <f t="shared" si="127"/>
        <v>2960582000</v>
      </c>
      <c r="AP175" s="54">
        <f t="shared" si="127"/>
        <v>277331470547.96997</v>
      </c>
      <c r="AQ175" s="54">
        <f t="shared" si="127"/>
        <v>448710041438.76001</v>
      </c>
      <c r="AR175" s="54">
        <f t="shared" si="127"/>
        <v>70000000000</v>
      </c>
      <c r="AS175" s="54">
        <f t="shared" si="127"/>
        <v>79034500000</v>
      </c>
      <c r="AT175" s="54">
        <f t="shared" si="127"/>
        <v>299675541438.76001</v>
      </c>
      <c r="AU175" s="54">
        <f t="shared" si="127"/>
        <v>0</v>
      </c>
      <c r="AV175" s="54">
        <f t="shared" si="127"/>
        <v>-187088864731.23022</v>
      </c>
      <c r="AW175" s="54">
        <f t="shared" si="127"/>
        <v>240588864730.78998</v>
      </c>
      <c r="AX175" s="55">
        <f t="shared" si="127"/>
        <v>53499999999.559982</v>
      </c>
    </row>
    <row r="176" spans="1:50" s="45" customFormat="1" ht="15" customHeight="1" x14ac:dyDescent="0.25">
      <c r="A176" s="51" t="s">
        <v>123</v>
      </c>
      <c r="B176" s="51" t="s">
        <v>123</v>
      </c>
      <c r="C176" s="52" t="s">
        <v>124</v>
      </c>
      <c r="D176" s="53"/>
      <c r="E176" s="53"/>
      <c r="F176" s="54">
        <f>SUM(F171:F174)</f>
        <v>5597203639291.9492</v>
      </c>
      <c r="G176" s="54">
        <f t="shared" ref="G176:AX176" si="128">SUM(G171:G174)</f>
        <v>1133214513254.8</v>
      </c>
      <c r="H176" s="54">
        <f t="shared" si="128"/>
        <v>666774206331</v>
      </c>
      <c r="I176" s="54">
        <f t="shared" si="128"/>
        <v>126357453448.8</v>
      </c>
      <c r="J176" s="54">
        <f t="shared" si="128"/>
        <v>57910264997</v>
      </c>
      <c r="K176" s="54">
        <f t="shared" si="128"/>
        <v>282172588478</v>
      </c>
      <c r="L176" s="54">
        <f t="shared" si="128"/>
        <v>3644140800444</v>
      </c>
      <c r="M176" s="54">
        <f t="shared" si="128"/>
        <v>637089165444</v>
      </c>
      <c r="N176" s="54">
        <f t="shared" si="128"/>
        <v>2546995145000</v>
      </c>
      <c r="O176" s="54">
        <f t="shared" si="128"/>
        <v>460056490000</v>
      </c>
      <c r="P176" s="54">
        <f t="shared" si="128"/>
        <v>819848325593.15002</v>
      </c>
      <c r="Q176" s="54">
        <f t="shared" si="128"/>
        <v>25500000000</v>
      </c>
      <c r="R176" s="54">
        <f t="shared" si="128"/>
        <v>0</v>
      </c>
      <c r="S176" s="54">
        <f t="shared" si="128"/>
        <v>388317285593.15002</v>
      </c>
      <c r="T176" s="54">
        <f t="shared" si="128"/>
        <v>389191961000</v>
      </c>
      <c r="U176" s="54">
        <f t="shared" si="128"/>
        <v>16839079000</v>
      </c>
      <c r="V176" s="54">
        <f t="shared" si="128"/>
        <v>5548806124629.8701</v>
      </c>
      <c r="W176" s="54">
        <f t="shared" si="128"/>
        <v>2624574607504.0298</v>
      </c>
      <c r="X176" s="54">
        <f t="shared" si="128"/>
        <v>2492615721440.0298</v>
      </c>
      <c r="Y176" s="54">
        <f t="shared" si="128"/>
        <v>4112500000</v>
      </c>
      <c r="Z176" s="54">
        <f t="shared" si="128"/>
        <v>15000000000</v>
      </c>
      <c r="AA176" s="54">
        <f t="shared" si="128"/>
        <v>84688457100</v>
      </c>
      <c r="AB176" s="54">
        <f t="shared" si="128"/>
        <v>2509686000</v>
      </c>
      <c r="AC176" s="54">
        <f t="shared" si="128"/>
        <v>0</v>
      </c>
      <c r="AD176" s="54">
        <f t="shared" si="128"/>
        <v>18348242964</v>
      </c>
      <c r="AE176" s="54">
        <f t="shared" si="128"/>
        <v>7300000000</v>
      </c>
      <c r="AF176" s="54">
        <f t="shared" si="128"/>
        <v>2924231517125.8398</v>
      </c>
      <c r="AG176" s="54">
        <f t="shared" si="128"/>
        <v>181944370793.44</v>
      </c>
      <c r="AH176" s="54">
        <f t="shared" si="128"/>
        <v>1410126209659.3599</v>
      </c>
      <c r="AI176" s="54">
        <f t="shared" si="128"/>
        <v>1332160936673.04</v>
      </c>
      <c r="AJ176" s="54">
        <f t="shared" si="128"/>
        <v>102948768793</v>
      </c>
      <c r="AK176" s="54">
        <f t="shared" si="128"/>
        <v>46551905515</v>
      </c>
      <c r="AL176" s="54">
        <f t="shared" si="128"/>
        <v>0</v>
      </c>
      <c r="AM176" s="54">
        <f t="shared" si="128"/>
        <v>0</v>
      </c>
      <c r="AN176" s="54">
        <f t="shared" si="128"/>
        <v>0</v>
      </c>
      <c r="AO176" s="54">
        <f t="shared" si="128"/>
        <v>0</v>
      </c>
      <c r="AP176" s="54">
        <f t="shared" si="128"/>
        <v>56396863278</v>
      </c>
      <c r="AQ176" s="54">
        <f t="shared" si="128"/>
        <v>151346283455.08002</v>
      </c>
      <c r="AR176" s="54">
        <f t="shared" si="128"/>
        <v>0</v>
      </c>
      <c r="AS176" s="54">
        <f t="shared" si="128"/>
        <v>16650000000</v>
      </c>
      <c r="AT176" s="54">
        <f t="shared" si="128"/>
        <v>134696283455.08</v>
      </c>
      <c r="AU176" s="54">
        <f t="shared" si="128"/>
        <v>0</v>
      </c>
      <c r="AV176" s="54">
        <f t="shared" si="128"/>
        <v>48397514662.07959</v>
      </c>
      <c r="AW176" s="54">
        <f t="shared" si="128"/>
        <v>-48397514662.080002</v>
      </c>
      <c r="AX176" s="55">
        <f t="shared" si="128"/>
        <v>-4.119873046875E-4</v>
      </c>
    </row>
    <row r="177" spans="1:50" s="45" customFormat="1" ht="15" customHeight="1" x14ac:dyDescent="0.25">
      <c r="A177" s="51" t="s">
        <v>125</v>
      </c>
      <c r="B177" s="51" t="s">
        <v>125</v>
      </c>
      <c r="C177" s="52" t="s">
        <v>277</v>
      </c>
      <c r="D177" s="53"/>
      <c r="E177" s="53"/>
      <c r="F177" s="54">
        <f t="shared" ref="F177:AX177" si="129">F175+F176</f>
        <v>25729117596059.559</v>
      </c>
      <c r="G177" s="54">
        <f t="shared" si="129"/>
        <v>2763328965635.3398</v>
      </c>
      <c r="H177" s="54">
        <f t="shared" si="129"/>
        <v>1217916270501</v>
      </c>
      <c r="I177" s="54">
        <f t="shared" si="129"/>
        <v>223675729642.79999</v>
      </c>
      <c r="J177" s="54">
        <f t="shared" si="129"/>
        <v>124980518546.64999</v>
      </c>
      <c r="K177" s="54">
        <f t="shared" si="129"/>
        <v>1196756446944.8901</v>
      </c>
      <c r="L177" s="54">
        <f t="shared" si="129"/>
        <v>18555644848234.25</v>
      </c>
      <c r="M177" s="54">
        <f t="shared" si="129"/>
        <v>5535605898566.25</v>
      </c>
      <c r="N177" s="54">
        <f t="shared" si="129"/>
        <v>10660320890668</v>
      </c>
      <c r="O177" s="54">
        <f t="shared" si="129"/>
        <v>2359718059000</v>
      </c>
      <c r="P177" s="54">
        <f t="shared" si="129"/>
        <v>4410143782189.9707</v>
      </c>
      <c r="Q177" s="54">
        <f t="shared" si="129"/>
        <v>53542096800</v>
      </c>
      <c r="R177" s="54">
        <f t="shared" si="129"/>
        <v>0</v>
      </c>
      <c r="S177" s="54">
        <f t="shared" si="129"/>
        <v>864589572936.36011</v>
      </c>
      <c r="T177" s="54">
        <f t="shared" si="129"/>
        <v>1280359160000</v>
      </c>
      <c r="U177" s="54">
        <f t="shared" si="129"/>
        <v>2211652952453.6104</v>
      </c>
      <c r="V177" s="54">
        <f t="shared" si="129"/>
        <v>25867808946128.711</v>
      </c>
      <c r="W177" s="54">
        <f t="shared" si="129"/>
        <v>13494855185367.699</v>
      </c>
      <c r="X177" s="54">
        <f t="shared" si="129"/>
        <v>9713841555414.2598</v>
      </c>
      <c r="Y177" s="54">
        <f t="shared" si="129"/>
        <v>14286256947</v>
      </c>
      <c r="Z177" s="54">
        <f t="shared" si="129"/>
        <v>39714460500</v>
      </c>
      <c r="AA177" s="54">
        <f t="shared" si="129"/>
        <v>357530223233</v>
      </c>
      <c r="AB177" s="54">
        <f t="shared" si="129"/>
        <v>9173763870</v>
      </c>
      <c r="AC177" s="54">
        <f t="shared" si="129"/>
        <v>138191964238</v>
      </c>
      <c r="AD177" s="54">
        <f t="shared" si="129"/>
        <v>3111628234524.9399</v>
      </c>
      <c r="AE177" s="54">
        <f t="shared" si="129"/>
        <v>110488726640.5</v>
      </c>
      <c r="AF177" s="54">
        <f t="shared" si="129"/>
        <v>12372953760761.01</v>
      </c>
      <c r="AG177" s="54">
        <f t="shared" si="129"/>
        <v>497611200515.44</v>
      </c>
      <c r="AH177" s="54">
        <f t="shared" si="129"/>
        <v>5813146264342.7187</v>
      </c>
      <c r="AI177" s="54">
        <f t="shared" si="129"/>
        <v>6062196295902.8506</v>
      </c>
      <c r="AJ177" s="54">
        <f t="shared" si="129"/>
        <v>792247674962.54993</v>
      </c>
      <c r="AK177" s="54">
        <f t="shared" si="129"/>
        <v>386345219706.58002</v>
      </c>
      <c r="AL177" s="54">
        <f t="shared" si="129"/>
        <v>0</v>
      </c>
      <c r="AM177" s="54">
        <f t="shared" si="129"/>
        <v>0</v>
      </c>
      <c r="AN177" s="54">
        <f t="shared" si="129"/>
        <v>69213539430</v>
      </c>
      <c r="AO177" s="54">
        <f t="shared" si="129"/>
        <v>2960582000</v>
      </c>
      <c r="AP177" s="54">
        <f t="shared" si="129"/>
        <v>333728333825.96997</v>
      </c>
      <c r="AQ177" s="54">
        <f t="shared" si="129"/>
        <v>600056324893.84009</v>
      </c>
      <c r="AR177" s="54">
        <f t="shared" si="129"/>
        <v>70000000000</v>
      </c>
      <c r="AS177" s="54">
        <f t="shared" si="129"/>
        <v>95684500000</v>
      </c>
      <c r="AT177" s="54">
        <f t="shared" si="129"/>
        <v>434371824893.84003</v>
      </c>
      <c r="AU177" s="54">
        <f t="shared" si="129"/>
        <v>0</v>
      </c>
      <c r="AV177" s="54">
        <f t="shared" si="129"/>
        <v>-138691350069.15063</v>
      </c>
      <c r="AW177" s="54">
        <f t="shared" si="129"/>
        <v>192191350068.70996</v>
      </c>
      <c r="AX177" s="55">
        <f t="shared" si="129"/>
        <v>53499999999.55957</v>
      </c>
    </row>
    <row r="178" spans="1:50" s="45" customFormat="1" ht="15" customHeight="1" x14ac:dyDescent="0.25">
      <c r="A178" s="51" t="s">
        <v>127</v>
      </c>
      <c r="B178" s="51" t="s">
        <v>127</v>
      </c>
      <c r="C178" s="52" t="s">
        <v>278</v>
      </c>
      <c r="D178" s="53"/>
      <c r="E178" s="53"/>
      <c r="F178" s="54">
        <f t="shared" ref="F178:AX178" si="130">F177+F157</f>
        <v>33924228138180.57</v>
      </c>
      <c r="G178" s="54">
        <f t="shared" si="130"/>
        <v>5779414328539.3398</v>
      </c>
      <c r="H178" s="54">
        <f t="shared" si="130"/>
        <v>4050336921355</v>
      </c>
      <c r="I178" s="54">
        <f t="shared" si="130"/>
        <v>238218485642.79999</v>
      </c>
      <c r="J178" s="54">
        <f t="shared" si="130"/>
        <v>204541739196.64999</v>
      </c>
      <c r="K178" s="54">
        <f t="shared" si="130"/>
        <v>1286317182344.8901</v>
      </c>
      <c r="L178" s="54">
        <f t="shared" si="130"/>
        <v>23448373915234.25</v>
      </c>
      <c r="M178" s="54">
        <f t="shared" si="130"/>
        <v>6971935656566.25</v>
      </c>
      <c r="N178" s="54">
        <f t="shared" si="130"/>
        <v>12382132371668</v>
      </c>
      <c r="O178" s="54">
        <f t="shared" si="130"/>
        <v>4094305887000</v>
      </c>
      <c r="P178" s="54">
        <f t="shared" si="130"/>
        <v>4696439894406.9805</v>
      </c>
      <c r="Q178" s="54">
        <f t="shared" si="130"/>
        <v>53542096800</v>
      </c>
      <c r="R178" s="54">
        <f t="shared" si="130"/>
        <v>0</v>
      </c>
      <c r="S178" s="54">
        <f t="shared" si="130"/>
        <v>864589572936.36011</v>
      </c>
      <c r="T178" s="54">
        <f t="shared" si="130"/>
        <v>1563032303000</v>
      </c>
      <c r="U178" s="54">
        <f t="shared" si="130"/>
        <v>2215275921670.6201</v>
      </c>
      <c r="V178" s="54">
        <f t="shared" si="130"/>
        <v>32712726428135.211</v>
      </c>
      <c r="W178" s="54">
        <f t="shared" si="130"/>
        <v>17069762866714.199</v>
      </c>
      <c r="X178" s="54">
        <f t="shared" si="130"/>
        <v>11114455182760.76</v>
      </c>
      <c r="Y178" s="54">
        <f t="shared" si="130"/>
        <v>14286256947</v>
      </c>
      <c r="Z178" s="54">
        <f t="shared" si="130"/>
        <v>39714460500</v>
      </c>
      <c r="AA178" s="54">
        <f t="shared" si="130"/>
        <v>2009824277233</v>
      </c>
      <c r="AB178" s="54">
        <f t="shared" si="130"/>
        <v>9773763870</v>
      </c>
      <c r="AC178" s="54">
        <f t="shared" si="130"/>
        <v>583191964238</v>
      </c>
      <c r="AD178" s="54">
        <f t="shared" si="130"/>
        <v>3183628234524.9399</v>
      </c>
      <c r="AE178" s="54">
        <f t="shared" si="130"/>
        <v>114888726640.5</v>
      </c>
      <c r="AF178" s="54">
        <f t="shared" si="130"/>
        <v>15642963561421.01</v>
      </c>
      <c r="AG178" s="54">
        <f t="shared" si="130"/>
        <v>504234236515.44</v>
      </c>
      <c r="AH178" s="54">
        <f t="shared" si="130"/>
        <v>7308209000257.7187</v>
      </c>
      <c r="AI178" s="54">
        <f t="shared" si="130"/>
        <v>7830520324647.8506</v>
      </c>
      <c r="AJ178" s="54">
        <f t="shared" si="130"/>
        <v>817247674962.54993</v>
      </c>
      <c r="AK178" s="54">
        <f t="shared" si="130"/>
        <v>411345219706.58002</v>
      </c>
      <c r="AL178" s="54">
        <f t="shared" si="130"/>
        <v>0</v>
      </c>
      <c r="AM178" s="54">
        <f t="shared" si="130"/>
        <v>0</v>
      </c>
      <c r="AN178" s="54">
        <f t="shared" si="130"/>
        <v>69213539430</v>
      </c>
      <c r="AO178" s="54">
        <f t="shared" si="130"/>
        <v>2960582000</v>
      </c>
      <c r="AP178" s="54">
        <f t="shared" si="130"/>
        <v>333728333825.96997</v>
      </c>
      <c r="AQ178" s="54">
        <f t="shared" si="130"/>
        <v>1975249385008.3501</v>
      </c>
      <c r="AR178" s="54">
        <f t="shared" si="130"/>
        <v>70000000000</v>
      </c>
      <c r="AS178" s="54">
        <f t="shared" si="130"/>
        <v>99381238892</v>
      </c>
      <c r="AT178" s="54">
        <f t="shared" si="130"/>
        <v>1805868146116.3501</v>
      </c>
      <c r="AU178" s="54">
        <f t="shared" si="130"/>
        <v>0</v>
      </c>
      <c r="AV178" s="54">
        <f t="shared" si="130"/>
        <v>1211501710045.3591</v>
      </c>
      <c r="AW178" s="54">
        <f t="shared" si="130"/>
        <v>-1158001710045.8</v>
      </c>
      <c r="AX178" s="55">
        <f t="shared" si="130"/>
        <v>53499999999.55957</v>
      </c>
    </row>
    <row r="179" spans="1:50" ht="15" customHeight="1" x14ac:dyDescent="0.25">
      <c r="A179" s="29" t="s">
        <v>279</v>
      </c>
      <c r="B179" s="29" t="s">
        <v>279</v>
      </c>
      <c r="C179" s="30" t="s">
        <v>280</v>
      </c>
      <c r="D179" s="31" t="s">
        <v>191</v>
      </c>
      <c r="E179" s="32">
        <v>42723</v>
      </c>
      <c r="F179" s="56">
        <f t="shared" si="108"/>
        <v>2355579069316.1602</v>
      </c>
      <c r="G179" s="34">
        <f t="shared" si="109"/>
        <v>678913155746.15991</v>
      </c>
      <c r="H179" s="34">
        <v>557198594109.56995</v>
      </c>
      <c r="I179" s="34">
        <v>15448205014.870001</v>
      </c>
      <c r="J179" s="34">
        <v>8500000000</v>
      </c>
      <c r="K179" s="34">
        <v>97766356621.720001</v>
      </c>
      <c r="L179" s="34">
        <f t="shared" si="110"/>
        <v>1666665913570</v>
      </c>
      <c r="M179" s="34">
        <v>175828126000</v>
      </c>
      <c r="N179" s="34">
        <v>1035119230570</v>
      </c>
      <c r="O179" s="34">
        <v>455718557000</v>
      </c>
      <c r="P179" s="34">
        <f t="shared" si="111"/>
        <v>10000000000</v>
      </c>
      <c r="Q179" s="34">
        <v>0</v>
      </c>
      <c r="R179" s="34">
        <v>0</v>
      </c>
      <c r="S179" s="34">
        <v>0</v>
      </c>
      <c r="T179" s="34">
        <v>0</v>
      </c>
      <c r="U179" s="34">
        <v>10000000000</v>
      </c>
      <c r="V179" s="34">
        <f t="shared" si="112"/>
        <v>2666123454944.1099</v>
      </c>
      <c r="W179" s="34">
        <f t="shared" si="113"/>
        <v>1489821437602.1099</v>
      </c>
      <c r="X179" s="34">
        <v>710654094090.44995</v>
      </c>
      <c r="Y179" s="34">
        <v>0</v>
      </c>
      <c r="Z179" s="34">
        <v>0</v>
      </c>
      <c r="AA179" s="34">
        <v>311439900000</v>
      </c>
      <c r="AB179" s="34">
        <v>943000000</v>
      </c>
      <c r="AC179" s="34">
        <v>344731977987.65997</v>
      </c>
      <c r="AD179" s="34">
        <v>116755422524</v>
      </c>
      <c r="AE179" s="34">
        <v>5297043000</v>
      </c>
      <c r="AF179" s="34">
        <f t="shared" si="114"/>
        <v>1176302017342</v>
      </c>
      <c r="AG179" s="34">
        <v>148234645800</v>
      </c>
      <c r="AH179" s="34">
        <v>579449189781</v>
      </c>
      <c r="AI179" s="34">
        <v>448618181761</v>
      </c>
      <c r="AJ179" s="34">
        <f t="shared" si="115"/>
        <v>315544385627.95001</v>
      </c>
      <c r="AK179" s="34">
        <v>315544385627.95001</v>
      </c>
      <c r="AL179" s="34">
        <v>0</v>
      </c>
      <c r="AM179" s="34">
        <v>0</v>
      </c>
      <c r="AN179" s="34">
        <v>0</v>
      </c>
      <c r="AO179" s="34">
        <v>0</v>
      </c>
      <c r="AP179" s="34">
        <v>0</v>
      </c>
      <c r="AQ179" s="34">
        <f t="shared" si="116"/>
        <v>5000000000</v>
      </c>
      <c r="AR179" s="34">
        <v>0</v>
      </c>
      <c r="AS179" s="34">
        <v>5000000000</v>
      </c>
      <c r="AT179" s="34">
        <v>0</v>
      </c>
      <c r="AU179" s="34">
        <v>0</v>
      </c>
      <c r="AV179" s="35">
        <f t="shared" si="117"/>
        <v>-310544385627.94971</v>
      </c>
      <c r="AW179" s="35">
        <f t="shared" si="126"/>
        <v>310544385627.95001</v>
      </c>
      <c r="AX179" s="36">
        <f t="shared" si="119"/>
        <v>0</v>
      </c>
    </row>
    <row r="180" spans="1:50" s="45" customFormat="1" ht="15" customHeight="1" x14ac:dyDescent="0.25">
      <c r="A180" s="46">
        <f>A174+1</f>
        <v>133</v>
      </c>
      <c r="B180" s="46">
        <v>1</v>
      </c>
      <c r="C180" s="38" t="s">
        <v>281</v>
      </c>
      <c r="D180" s="39" t="s">
        <v>210</v>
      </c>
      <c r="E180" s="40">
        <v>42732</v>
      </c>
      <c r="F180" s="41">
        <f t="shared" si="108"/>
        <v>1064013219750</v>
      </c>
      <c r="G180" s="42">
        <f t="shared" si="109"/>
        <v>125810434750</v>
      </c>
      <c r="H180" s="42">
        <f>VLOOKUP(C180,[1]Sheet2!$A$1:$AS$610,6,FALSE)</f>
        <v>38130001000</v>
      </c>
      <c r="I180" s="42">
        <f>VLOOKUP(C180,[1]Sheet2!$A$1:$AS$610,7,FALSE)</f>
        <v>7442005500</v>
      </c>
      <c r="J180" s="42">
        <f>VLOOKUP(C180,[1]Sheet2!$A$1:$AS$610,8,FALSE)</f>
        <v>5076651000</v>
      </c>
      <c r="K180" s="42">
        <f>VLOOKUP(C180,[1]Sheet2!$A$1:$AS$610,9,FALSE)</f>
        <v>75161777250</v>
      </c>
      <c r="L180" s="42">
        <f t="shared" si="110"/>
        <v>733019286000</v>
      </c>
      <c r="M180" s="42">
        <f>VLOOKUP(C180,[1]Sheet2!$A$1:$AS$610,11,FALSE)</f>
        <v>67825634000</v>
      </c>
      <c r="N180" s="42">
        <f>VLOOKUP(C180,[1]Sheet2!$A$1:$AS$610,12,FALSE)</f>
        <v>535973885000</v>
      </c>
      <c r="O180" s="42">
        <f>VLOOKUP(C180,[1]Sheet2!$A$1:$AS$610,13,FALSE)</f>
        <v>129219767000</v>
      </c>
      <c r="P180" s="42">
        <f t="shared" si="111"/>
        <v>205183499000</v>
      </c>
      <c r="Q180" s="42">
        <f>VLOOKUP(C180,[1]Sheet2!$A$1:$AS$610,15,FALSE)</f>
        <v>0</v>
      </c>
      <c r="R180" s="42">
        <f>VLOOKUP(C180,[1]Sheet2!$A$1:$AS$610,16,FALSE)</f>
        <v>0</v>
      </c>
      <c r="S180" s="42">
        <f>VLOOKUP(C180,[1]Sheet2!$A$1:$AS$610,17,FALSE)</f>
        <v>53315954000</v>
      </c>
      <c r="T180" s="42">
        <f>VLOOKUP(C180,[1]Sheet2!$A$1:$AS$610,18,FALSE)</f>
        <v>99912202000</v>
      </c>
      <c r="U180" s="42">
        <f>VLOOKUP(C180,[1]Sheet2!$A$1:$AS$610,19,FALSE)</f>
        <v>51955343000</v>
      </c>
      <c r="V180" s="42">
        <f t="shared" si="112"/>
        <v>1126620715975</v>
      </c>
      <c r="W180" s="42">
        <f t="shared" si="113"/>
        <v>600905440050</v>
      </c>
      <c r="X180" s="42">
        <f>VLOOKUP(C180,[1]Sheet2!$A$1:$AS$610,22,FALSE)</f>
        <v>445213712250</v>
      </c>
      <c r="Y180" s="42">
        <f>VLOOKUP(C180,[1]Sheet2!$A$1:$AS$610,23,FALSE)</f>
        <v>0</v>
      </c>
      <c r="Z180" s="42">
        <f>VLOOKUP(C180,[1]Sheet2!$A$1:$AS$610,24,FALSE)</f>
        <v>350000000</v>
      </c>
      <c r="AA180" s="42">
        <f>VLOOKUP(C180,[1]Sheet2!$A$1:$AS$610,25,FALSE)</f>
        <v>33714854000</v>
      </c>
      <c r="AB180" s="42">
        <f>VLOOKUP(C180,[1]Sheet2!$A$1:$AS$610,26,FALSE)</f>
        <v>1727500000</v>
      </c>
      <c r="AC180" s="42">
        <f>VLOOKUP(C180,[1]Sheet2!$A$1:$AS$610,27,FALSE)</f>
        <v>4764078800</v>
      </c>
      <c r="AD180" s="42">
        <f>VLOOKUP(C180,[1]Sheet2!$A$1:$AS$610,28,FALSE)</f>
        <v>113135295000</v>
      </c>
      <c r="AE180" s="42">
        <f>VLOOKUP(C180,[1]Sheet2!$A$1:$AS$610,29,FALSE)</f>
        <v>2000000000</v>
      </c>
      <c r="AF180" s="42">
        <f t="shared" si="114"/>
        <v>525715275925</v>
      </c>
      <c r="AG180" s="42">
        <f>VLOOKUP(C180,[1]Sheet2!$A$1:$AS$610,31,FALSE)</f>
        <v>83971339750</v>
      </c>
      <c r="AH180" s="42">
        <f>VLOOKUP(C180,[1]Sheet2!$A$1:$AS$610,32,FALSE)</f>
        <v>225875164603</v>
      </c>
      <c r="AI180" s="42">
        <f>VLOOKUP(C180,[1]Sheet2!$A$1:$AS$610,33,FALSE)</f>
        <v>215868771572</v>
      </c>
      <c r="AJ180" s="42">
        <f t="shared" si="115"/>
        <v>62607496225</v>
      </c>
      <c r="AK180" s="42">
        <f>VLOOKUP(C180,[1]Sheet2!$A$1:$AS$610,35,FALSE)</f>
        <v>62607496225</v>
      </c>
      <c r="AL180" s="42">
        <f>VLOOKUP(C180,[1]Sheet2!$A$1:$AS$610,36,FALSE)</f>
        <v>0</v>
      </c>
      <c r="AM180" s="42">
        <f>VLOOKUP(C180,[1]Sheet2!$A$1:$AS$610,37,FALSE)</f>
        <v>0</v>
      </c>
      <c r="AN180" s="42">
        <f>VLOOKUP(C180,[1]Sheet2!$A$1:$AS$610,38,FALSE)</f>
        <v>0</v>
      </c>
      <c r="AO180" s="42">
        <f>VLOOKUP(C180,[1]Sheet2!$A$1:$AS$610,39,FALSE)</f>
        <v>0</v>
      </c>
      <c r="AP180" s="42">
        <f>VLOOKUP(C180,[1]Sheet2!$A$1:$AS$610,40,FALSE)</f>
        <v>0</v>
      </c>
      <c r="AQ180" s="42">
        <f t="shared" si="116"/>
        <v>0</v>
      </c>
      <c r="AR180" s="42">
        <f>VLOOKUP(C180,[1]Sheet2!$A$1:$AS$610,42,FALSE)</f>
        <v>0</v>
      </c>
      <c r="AS180" s="42">
        <f>VLOOKUP(C180,[1]Sheet2!$A$1:$AS$610,43,FALSE)</f>
        <v>0</v>
      </c>
      <c r="AT180" s="42">
        <f>VLOOKUP(C180,[1]Sheet2!$A$1:$AS$610,44,FALSE)</f>
        <v>0</v>
      </c>
      <c r="AU180" s="42">
        <f>VLOOKUP(C180,[1]Sheet2!$A$1:$AS$610,45,FALSE)</f>
        <v>0</v>
      </c>
      <c r="AV180" s="43">
        <f t="shared" si="117"/>
        <v>-62607496225</v>
      </c>
      <c r="AW180" s="43">
        <f t="shared" si="126"/>
        <v>62607496225</v>
      </c>
      <c r="AX180" s="44">
        <f t="shared" si="119"/>
        <v>0</v>
      </c>
    </row>
    <row r="181" spans="1:50" s="45" customFormat="1" ht="15" customHeight="1" x14ac:dyDescent="0.25">
      <c r="A181" s="37">
        <f t="shared" ref="A181:B186" si="131">A180+1</f>
        <v>134</v>
      </c>
      <c r="B181" s="37">
        <f t="shared" si="131"/>
        <v>2</v>
      </c>
      <c r="C181" s="38" t="s">
        <v>282</v>
      </c>
      <c r="D181" s="39" t="s">
        <v>94</v>
      </c>
      <c r="E181" s="40">
        <v>42725</v>
      </c>
      <c r="F181" s="41">
        <f t="shared" si="108"/>
        <v>906913993052</v>
      </c>
      <c r="G181" s="42">
        <f t="shared" si="109"/>
        <v>62538388052</v>
      </c>
      <c r="H181" s="42">
        <f>VLOOKUP(C181,[1]Sheet2!$A$1:$AS$610,6,FALSE)</f>
        <v>16000000000</v>
      </c>
      <c r="I181" s="42">
        <f>VLOOKUP(C181,[1]Sheet2!$A$1:$AS$610,7,FALSE)</f>
        <v>6200000000</v>
      </c>
      <c r="J181" s="42">
        <f>VLOOKUP(C181,[1]Sheet2!$A$1:$AS$610,8,FALSE)</f>
        <v>4000000000</v>
      </c>
      <c r="K181" s="42">
        <f>VLOOKUP(C181,[1]Sheet2!$A$1:$AS$610,9,FALSE)</f>
        <v>36338388052</v>
      </c>
      <c r="L181" s="49">
        <f t="shared" si="110"/>
        <v>704535059000</v>
      </c>
      <c r="M181" s="42">
        <f>VLOOKUP(C181,[1]Sheet2!$A$1:$AS$610,11,FALSE)</f>
        <v>111947740000</v>
      </c>
      <c r="N181" s="42">
        <f>VLOOKUP(C181,[1]Sheet2!$A$1:$AS$610,12,FALSE)</f>
        <v>455000000000</v>
      </c>
      <c r="O181" s="42">
        <f>VLOOKUP(C181,[1]Sheet2!$A$1:$AS$610,13,FALSE)</f>
        <v>137587319000</v>
      </c>
      <c r="P181" s="42">
        <f t="shared" si="111"/>
        <v>139840546000</v>
      </c>
      <c r="Q181" s="42">
        <f>VLOOKUP(C181,[1]Sheet2!$A$1:$AS$610,15,FALSE)</f>
        <v>1000000000</v>
      </c>
      <c r="R181" s="42">
        <f>VLOOKUP(C181,[1]Sheet2!$A$1:$AS$610,16,FALSE)</f>
        <v>0</v>
      </c>
      <c r="S181" s="42">
        <f>VLOOKUP(C181,[1]Sheet2!$A$1:$AS$610,17,FALSE)</f>
        <v>40000000000</v>
      </c>
      <c r="T181" s="42">
        <f>VLOOKUP(C181,[1]Sheet2!$A$1:$AS$610,18,FALSE)</f>
        <v>0</v>
      </c>
      <c r="U181" s="42">
        <f>VLOOKUP(C181,[1]Sheet2!$A$1:$AS$610,19,FALSE)</f>
        <v>98840546000</v>
      </c>
      <c r="V181" s="42">
        <f t="shared" si="112"/>
        <v>932916771886</v>
      </c>
      <c r="W181" s="42">
        <f t="shared" si="113"/>
        <v>437356603975</v>
      </c>
      <c r="X181" s="42">
        <f>VLOOKUP(C181,[1]Sheet2!$A$1:$AS$610,22,FALSE)</f>
        <v>300856923139</v>
      </c>
      <c r="Y181" s="42">
        <f>VLOOKUP(C181,[1]Sheet2!$A$1:$AS$610,23,FALSE)</f>
        <v>0</v>
      </c>
      <c r="Z181" s="42">
        <f>VLOOKUP(C181,[1]Sheet2!$A$1:$AS$610,24,FALSE)</f>
        <v>0</v>
      </c>
      <c r="AA181" s="42">
        <f>VLOOKUP(C181,[1]Sheet2!$A$1:$AS$610,25,FALSE)</f>
        <v>17338440000</v>
      </c>
      <c r="AB181" s="42">
        <f>VLOOKUP(C181,[1]Sheet2!$A$1:$AS$610,26,FALSE)</f>
        <v>648779500</v>
      </c>
      <c r="AC181" s="42">
        <f>VLOOKUP(C181,[1]Sheet2!$A$1:$AS$610,27,FALSE)</f>
        <v>2220000000</v>
      </c>
      <c r="AD181" s="42">
        <f>VLOOKUP(C181,[1]Sheet2!$A$1:$AS$610,28,FALSE)</f>
        <v>115292461336</v>
      </c>
      <c r="AE181" s="42">
        <f>VLOOKUP(C181,[1]Sheet2!$A$1:$AS$610,29,FALSE)</f>
        <v>1000000000</v>
      </c>
      <c r="AF181" s="42">
        <f t="shared" si="114"/>
        <v>495560167911</v>
      </c>
      <c r="AG181" s="42">
        <f>VLOOKUP(C181,[1]Sheet2!$A$1:$AS$610,31,FALSE)</f>
        <v>77247696100</v>
      </c>
      <c r="AH181" s="42">
        <f>VLOOKUP(C181,[1]Sheet2!$A$1:$AS$610,32,FALSE)</f>
        <v>233279624211</v>
      </c>
      <c r="AI181" s="42">
        <f>VLOOKUP(C181,[1]Sheet2!$A$1:$AS$610,33,FALSE)</f>
        <v>185032847600</v>
      </c>
      <c r="AJ181" s="42">
        <f t="shared" si="115"/>
        <v>32502778834</v>
      </c>
      <c r="AK181" s="42">
        <f>VLOOKUP(C181,[1]Sheet2!$A$1:$AS$610,35,FALSE)</f>
        <v>31502778834</v>
      </c>
      <c r="AL181" s="42">
        <f>VLOOKUP(C181,[1]Sheet2!$A$1:$AS$610,36,FALSE)</f>
        <v>0</v>
      </c>
      <c r="AM181" s="42">
        <f>VLOOKUP(C181,[1]Sheet2!$A$1:$AS$610,37,FALSE)</f>
        <v>0</v>
      </c>
      <c r="AN181" s="42">
        <f>VLOOKUP(C181,[1]Sheet2!$A$1:$AS$610,38,FALSE)</f>
        <v>0</v>
      </c>
      <c r="AO181" s="42">
        <f>VLOOKUP(C181,[1]Sheet2!$A$1:$AS$610,39,FALSE)</f>
        <v>1000000000</v>
      </c>
      <c r="AP181" s="42">
        <f>VLOOKUP(C181,[1]Sheet2!$A$1:$AS$610,40,FALSE)</f>
        <v>0</v>
      </c>
      <c r="AQ181" s="42">
        <f t="shared" si="116"/>
        <v>6500000000</v>
      </c>
      <c r="AR181" s="42">
        <f>VLOOKUP(C181,[1]Sheet2!$A$1:$AS$610,42,FALSE)</f>
        <v>0</v>
      </c>
      <c r="AS181" s="42">
        <f>VLOOKUP(C181,[1]Sheet2!$A$1:$AS$610,43,FALSE)</f>
        <v>6500000000</v>
      </c>
      <c r="AT181" s="42">
        <f>VLOOKUP(C181,[1]Sheet2!$A$1:$AS$610,44,FALSE)</f>
        <v>0</v>
      </c>
      <c r="AU181" s="42">
        <f>VLOOKUP(C181,[1]Sheet2!$A$1:$AS$610,45,FALSE)</f>
        <v>0</v>
      </c>
      <c r="AV181" s="43">
        <f t="shared" si="117"/>
        <v>-26002778834</v>
      </c>
      <c r="AW181" s="43">
        <f t="shared" si="126"/>
        <v>26002778834</v>
      </c>
      <c r="AX181" s="44">
        <f t="shared" si="119"/>
        <v>0</v>
      </c>
    </row>
    <row r="182" spans="1:50" s="45" customFormat="1" ht="15" customHeight="1" x14ac:dyDescent="0.25">
      <c r="A182" s="37">
        <f t="shared" si="131"/>
        <v>135</v>
      </c>
      <c r="B182" s="37">
        <f t="shared" si="131"/>
        <v>3</v>
      </c>
      <c r="C182" s="47" t="s">
        <v>283</v>
      </c>
      <c r="D182" s="39" t="s">
        <v>284</v>
      </c>
      <c r="E182" s="40">
        <v>42734</v>
      </c>
      <c r="F182" s="48">
        <f t="shared" si="108"/>
        <v>738804557947</v>
      </c>
      <c r="G182" s="49">
        <f t="shared" si="109"/>
        <v>34365551947</v>
      </c>
      <c r="H182" s="49">
        <v>14203000000</v>
      </c>
      <c r="I182" s="49">
        <v>3573167244</v>
      </c>
      <c r="J182" s="49">
        <v>4089384703</v>
      </c>
      <c r="K182" s="49">
        <v>12500000000</v>
      </c>
      <c r="L182" s="49">
        <f t="shared" si="110"/>
        <v>636984315000</v>
      </c>
      <c r="M182" s="49">
        <v>61611198000</v>
      </c>
      <c r="N182" s="49">
        <v>465500605000</v>
      </c>
      <c r="O182" s="49">
        <v>109872512000</v>
      </c>
      <c r="P182" s="49">
        <f t="shared" si="111"/>
        <v>67454691000</v>
      </c>
      <c r="Q182" s="49">
        <v>0</v>
      </c>
      <c r="R182" s="49">
        <v>0</v>
      </c>
      <c r="S182" s="49">
        <v>25000000000</v>
      </c>
      <c r="T182" s="49">
        <v>0</v>
      </c>
      <c r="U182" s="49">
        <v>42454691000</v>
      </c>
      <c r="V182" s="49">
        <f t="shared" si="112"/>
        <v>751396370916</v>
      </c>
      <c r="W182" s="49">
        <f t="shared" si="113"/>
        <v>369094444450</v>
      </c>
      <c r="X182" s="49">
        <v>260532419273</v>
      </c>
      <c r="Y182" s="49">
        <v>0</v>
      </c>
      <c r="Z182" s="49">
        <v>0</v>
      </c>
      <c r="AA182" s="49">
        <v>4597050000</v>
      </c>
      <c r="AB182" s="49">
        <v>0</v>
      </c>
      <c r="AC182" s="49">
        <v>1777616724</v>
      </c>
      <c r="AD182" s="49">
        <v>99284863485</v>
      </c>
      <c r="AE182" s="49">
        <v>2902494968</v>
      </c>
      <c r="AF182" s="49">
        <f t="shared" si="114"/>
        <v>382301926466</v>
      </c>
      <c r="AG182" s="49">
        <v>68987729762</v>
      </c>
      <c r="AH182" s="49">
        <v>160372855650</v>
      </c>
      <c r="AI182" s="49">
        <v>152941341054</v>
      </c>
      <c r="AJ182" s="49">
        <f t="shared" si="115"/>
        <v>12591812969</v>
      </c>
      <c r="AK182" s="49">
        <v>12591812969</v>
      </c>
      <c r="AL182" s="49">
        <v>0</v>
      </c>
      <c r="AM182" s="49">
        <v>0</v>
      </c>
      <c r="AN182" s="49">
        <v>0</v>
      </c>
      <c r="AO182" s="49">
        <v>0</v>
      </c>
      <c r="AP182" s="49">
        <v>0</v>
      </c>
      <c r="AQ182" s="49">
        <f t="shared" si="116"/>
        <v>0</v>
      </c>
      <c r="AR182" s="49">
        <v>0</v>
      </c>
      <c r="AS182" s="49">
        <v>0</v>
      </c>
      <c r="AT182" s="49">
        <v>0</v>
      </c>
      <c r="AU182" s="49">
        <v>0</v>
      </c>
      <c r="AV182" s="50">
        <f t="shared" si="117"/>
        <v>-12591812969</v>
      </c>
      <c r="AW182" s="50">
        <f t="shared" si="126"/>
        <v>12591812969</v>
      </c>
      <c r="AX182" s="44">
        <f t="shared" si="119"/>
        <v>0</v>
      </c>
    </row>
    <row r="183" spans="1:50" s="45" customFormat="1" ht="15" customHeight="1" x14ac:dyDescent="0.25">
      <c r="A183" s="37">
        <f t="shared" si="131"/>
        <v>136</v>
      </c>
      <c r="B183" s="37">
        <f t="shared" si="131"/>
        <v>4</v>
      </c>
      <c r="C183" s="38" t="s">
        <v>285</v>
      </c>
      <c r="D183" s="39" t="s">
        <v>149</v>
      </c>
      <c r="E183" s="40">
        <v>42725</v>
      </c>
      <c r="F183" s="41">
        <f t="shared" si="108"/>
        <v>788329010550</v>
      </c>
      <c r="G183" s="42">
        <f t="shared" si="109"/>
        <v>95022526000</v>
      </c>
      <c r="H183" s="42">
        <f>VLOOKUP(C183,[1]Sheet2!$A$1:$AS$610,6,FALSE)</f>
        <v>44961700000</v>
      </c>
      <c r="I183" s="42">
        <f>VLOOKUP(C183,[1]Sheet2!$A$1:$AS$610,7,FALSE)</f>
        <v>6830500000</v>
      </c>
      <c r="J183" s="42">
        <f>VLOOKUP(C183,[1]Sheet2!$A$1:$AS$610,8,FALSE)</f>
        <v>6200000000</v>
      </c>
      <c r="K183" s="42">
        <f>VLOOKUP(C183,[1]Sheet2!$A$1:$AS$610,9,FALSE)</f>
        <v>37030326000</v>
      </c>
      <c r="L183" s="42">
        <f t="shared" si="110"/>
        <v>586958985000</v>
      </c>
      <c r="M183" s="42">
        <f>VLOOKUP(C183,[1]Sheet2!$A$1:$AS$610,11,FALSE)</f>
        <v>48960109000</v>
      </c>
      <c r="N183" s="42">
        <f>VLOOKUP(C183,[1]Sheet2!$A$1:$AS$610,12,FALSE)</f>
        <v>436875032000</v>
      </c>
      <c r="O183" s="42">
        <f>VLOOKUP(C183,[1]Sheet2!$A$1:$AS$610,13,FALSE)</f>
        <v>101123844000</v>
      </c>
      <c r="P183" s="42">
        <f t="shared" si="111"/>
        <v>106347499550</v>
      </c>
      <c r="Q183" s="42">
        <f>VLOOKUP(C183,[1]Sheet2!$A$1:$AS$610,15,FALSE)</f>
        <v>0</v>
      </c>
      <c r="R183" s="42">
        <f>VLOOKUP(C183,[1]Sheet2!$A$1:$AS$610,16,FALSE)</f>
        <v>0</v>
      </c>
      <c r="S183" s="42">
        <f>VLOOKUP(C183,[1]Sheet2!$A$1:$AS$610,17,FALSE)</f>
        <v>50082990550</v>
      </c>
      <c r="T183" s="42">
        <f>VLOOKUP(C183,[1]Sheet2!$A$1:$AS$610,18,FALSE)</f>
        <v>0</v>
      </c>
      <c r="U183" s="42">
        <f>VLOOKUP(C183,[1]Sheet2!$A$1:$AS$610,19,FALSE)</f>
        <v>56264509000</v>
      </c>
      <c r="V183" s="42">
        <f t="shared" si="112"/>
        <v>868238289550</v>
      </c>
      <c r="W183" s="42">
        <f t="shared" si="113"/>
        <v>418768229250</v>
      </c>
      <c r="X183" s="42">
        <f>VLOOKUP(C183,[1]Sheet2!$A$1:$AS$610,22,FALSE)</f>
        <v>295937460900</v>
      </c>
      <c r="Y183" s="42">
        <f>VLOOKUP(C183,[1]Sheet2!$A$1:$AS$610,23,FALSE)</f>
        <v>0</v>
      </c>
      <c r="Z183" s="42">
        <f>VLOOKUP(C183,[1]Sheet2!$A$1:$AS$610,24,FALSE)</f>
        <v>0</v>
      </c>
      <c r="AA183" s="42">
        <f>VLOOKUP(C183,[1]Sheet2!$A$1:$AS$610,25,FALSE)</f>
        <v>22465394000</v>
      </c>
      <c r="AB183" s="42">
        <f>VLOOKUP(C183,[1]Sheet2!$A$1:$AS$610,26,FALSE)</f>
        <v>3273300000</v>
      </c>
      <c r="AC183" s="42">
        <f>VLOOKUP(C183,[1]Sheet2!$A$1:$AS$610,27,FALSE)</f>
        <v>0</v>
      </c>
      <c r="AD183" s="42">
        <f>VLOOKUP(C183,[1]Sheet2!$A$1:$AS$610,28,FALSE)</f>
        <v>96092074350</v>
      </c>
      <c r="AE183" s="42">
        <f>VLOOKUP(C183,[1]Sheet2!$A$1:$AS$610,29,FALSE)</f>
        <v>1000000000</v>
      </c>
      <c r="AF183" s="42">
        <f t="shared" si="114"/>
        <v>449470060300</v>
      </c>
      <c r="AG183" s="42">
        <f>VLOOKUP(C183,[1]Sheet2!$A$1:$AS$610,31,FALSE)</f>
        <v>67551360000</v>
      </c>
      <c r="AH183" s="42">
        <f>VLOOKUP(C183,[1]Sheet2!$A$1:$AS$610,32,FALSE)</f>
        <v>193310925400</v>
      </c>
      <c r="AI183" s="42">
        <f>VLOOKUP(C183,[1]Sheet2!$A$1:$AS$610,33,FALSE)</f>
        <v>188607774900</v>
      </c>
      <c r="AJ183" s="42">
        <f t="shared" si="115"/>
        <v>85909279000</v>
      </c>
      <c r="AK183" s="42">
        <f>VLOOKUP(C183,[1]Sheet2!$A$1:$AS$610,35,FALSE)</f>
        <v>85909279000</v>
      </c>
      <c r="AL183" s="42">
        <f>VLOOKUP(C183,[1]Sheet2!$A$1:$AS$610,36,FALSE)</f>
        <v>0</v>
      </c>
      <c r="AM183" s="42">
        <f>VLOOKUP(C183,[1]Sheet2!$A$1:$AS$610,37,FALSE)</f>
        <v>0</v>
      </c>
      <c r="AN183" s="42">
        <f>VLOOKUP(C183,[1]Sheet2!$A$1:$AS$610,38,FALSE)</f>
        <v>0</v>
      </c>
      <c r="AO183" s="42">
        <f>VLOOKUP(C183,[1]Sheet2!$A$1:$AS$610,39,FALSE)</f>
        <v>0</v>
      </c>
      <c r="AP183" s="42">
        <f>VLOOKUP(C183,[1]Sheet2!$A$1:$AS$610,40,FALSE)</f>
        <v>0</v>
      </c>
      <c r="AQ183" s="42">
        <f t="shared" si="116"/>
        <v>6000000000</v>
      </c>
      <c r="AR183" s="42">
        <f>VLOOKUP(C183,[1]Sheet2!$A$1:$AS$610,42,FALSE)</f>
        <v>0</v>
      </c>
      <c r="AS183" s="42">
        <f>VLOOKUP(C183,[1]Sheet2!$A$1:$AS$610,43,FALSE)</f>
        <v>6000000000</v>
      </c>
      <c r="AT183" s="42">
        <f>VLOOKUP(C183,[1]Sheet2!$A$1:$AS$610,44,FALSE)</f>
        <v>0</v>
      </c>
      <c r="AU183" s="42">
        <f>VLOOKUP(C183,[1]Sheet2!$A$1:$AS$610,45,FALSE)</f>
        <v>0</v>
      </c>
      <c r="AV183" s="43">
        <f t="shared" si="117"/>
        <v>-79909279000</v>
      </c>
      <c r="AW183" s="43">
        <f t="shared" si="126"/>
        <v>79909279000</v>
      </c>
      <c r="AX183" s="44">
        <f t="shared" si="119"/>
        <v>0</v>
      </c>
    </row>
    <row r="184" spans="1:50" s="45" customFormat="1" ht="15" customHeight="1" x14ac:dyDescent="0.25">
      <c r="A184" s="37">
        <f t="shared" si="131"/>
        <v>137</v>
      </c>
      <c r="B184" s="37">
        <f t="shared" si="131"/>
        <v>5</v>
      </c>
      <c r="C184" s="38" t="s">
        <v>286</v>
      </c>
      <c r="D184" s="39" t="s">
        <v>258</v>
      </c>
      <c r="E184" s="40">
        <v>42732</v>
      </c>
      <c r="F184" s="41">
        <f t="shared" si="108"/>
        <v>878216430116</v>
      </c>
      <c r="G184" s="42">
        <f t="shared" si="109"/>
        <v>113178808016</v>
      </c>
      <c r="H184" s="42">
        <f>VLOOKUP(C184,[1]Sheet2!$A$1:$AS$610,6,FALSE)</f>
        <v>47478041000</v>
      </c>
      <c r="I184" s="42">
        <f>VLOOKUP(C184,[1]Sheet2!$A$1:$AS$610,7,FALSE)</f>
        <v>10016020400</v>
      </c>
      <c r="J184" s="42">
        <f>VLOOKUP(C184,[1]Sheet2!$A$1:$AS$610,8,FALSE)</f>
        <v>4000000000</v>
      </c>
      <c r="K184" s="42">
        <f>VLOOKUP(C184,[1]Sheet2!$A$1:$AS$610,9,FALSE)</f>
        <v>51684746616</v>
      </c>
      <c r="L184" s="42">
        <f t="shared" si="110"/>
        <v>609086505600</v>
      </c>
      <c r="M184" s="42">
        <f>VLOOKUP(C184,[1]Sheet2!$A$1:$AS$610,11,FALSE)</f>
        <v>35268385600</v>
      </c>
      <c r="N184" s="42">
        <f>VLOOKUP(C184,[1]Sheet2!$A$1:$AS$610,12,FALSE)</f>
        <v>479789103000</v>
      </c>
      <c r="O184" s="42">
        <f>VLOOKUP(C184,[1]Sheet2!$A$1:$AS$610,13,FALSE)</f>
        <v>94029017000</v>
      </c>
      <c r="P184" s="42">
        <f t="shared" si="111"/>
        <v>155951116500</v>
      </c>
      <c r="Q184" s="42">
        <f>VLOOKUP(C184,[1]Sheet2!$A$1:$AS$610,15,FALSE)</f>
        <v>0</v>
      </c>
      <c r="R184" s="42">
        <f>VLOOKUP(C184,[1]Sheet2!$A$1:$AS$610,16,FALSE)</f>
        <v>0</v>
      </c>
      <c r="S184" s="42">
        <f>VLOOKUP(C184,[1]Sheet2!$A$1:$AS$610,17,FALSE)</f>
        <v>34419784000</v>
      </c>
      <c r="T184" s="42">
        <f>VLOOKUP(C184,[1]Sheet2!$A$1:$AS$610,18,FALSE)</f>
        <v>40157940000</v>
      </c>
      <c r="U184" s="42">
        <f>VLOOKUP(C184,[1]Sheet2!$A$1:$AS$610,19,FALSE)</f>
        <v>81373392500</v>
      </c>
      <c r="V184" s="42">
        <f t="shared" si="112"/>
        <v>915550248356</v>
      </c>
      <c r="W184" s="42">
        <f t="shared" si="113"/>
        <v>461478618000</v>
      </c>
      <c r="X184" s="42">
        <f>VLOOKUP(C184,[1]Sheet2!$A$1:$AS$610,22,FALSE)</f>
        <v>348780557000</v>
      </c>
      <c r="Y184" s="42">
        <f>VLOOKUP(C184,[1]Sheet2!$A$1:$AS$610,23,FALSE)</f>
        <v>0</v>
      </c>
      <c r="Z184" s="42">
        <f>VLOOKUP(C184,[1]Sheet2!$A$1:$AS$610,24,FALSE)</f>
        <v>200000000</v>
      </c>
      <c r="AA184" s="42">
        <f>VLOOKUP(C184,[1]Sheet2!$A$1:$AS$610,25,FALSE)</f>
        <v>15059438000</v>
      </c>
      <c r="AB184" s="42">
        <f>VLOOKUP(C184,[1]Sheet2!$A$1:$AS$610,26,FALSE)</f>
        <v>200000000</v>
      </c>
      <c r="AC184" s="42">
        <f>VLOOKUP(C184,[1]Sheet2!$A$1:$AS$610,27,FALSE)</f>
        <v>0</v>
      </c>
      <c r="AD184" s="42">
        <f>VLOOKUP(C184,[1]Sheet2!$A$1:$AS$610,28,FALSE)</f>
        <v>94238623000</v>
      </c>
      <c r="AE184" s="42">
        <f>VLOOKUP(C184,[1]Sheet2!$A$1:$AS$610,29,FALSE)</f>
        <v>3000000000</v>
      </c>
      <c r="AF184" s="42">
        <f t="shared" si="114"/>
        <v>454071630356</v>
      </c>
      <c r="AG184" s="42">
        <f>VLOOKUP(C184,[1]Sheet2!$A$1:$AS$610,31,FALSE)</f>
        <v>71329038619</v>
      </c>
      <c r="AH184" s="42">
        <f>VLOOKUP(C184,[1]Sheet2!$A$1:$AS$610,32,FALSE)</f>
        <v>214433781077</v>
      </c>
      <c r="AI184" s="42">
        <f>VLOOKUP(C184,[1]Sheet2!$A$1:$AS$610,33,FALSE)</f>
        <v>168308810660</v>
      </c>
      <c r="AJ184" s="42">
        <f t="shared" si="115"/>
        <v>37333818240</v>
      </c>
      <c r="AK184" s="42">
        <f>VLOOKUP(C184,[1]Sheet2!$A$1:$AS$610,35,FALSE)</f>
        <v>37333818240</v>
      </c>
      <c r="AL184" s="42">
        <f>VLOOKUP(C184,[1]Sheet2!$A$1:$AS$610,36,FALSE)</f>
        <v>0</v>
      </c>
      <c r="AM184" s="42">
        <f>VLOOKUP(C184,[1]Sheet2!$A$1:$AS$610,37,FALSE)</f>
        <v>0</v>
      </c>
      <c r="AN184" s="42">
        <f>VLOOKUP(C184,[1]Sheet2!$A$1:$AS$610,38,FALSE)</f>
        <v>0</v>
      </c>
      <c r="AO184" s="42">
        <f>VLOOKUP(C184,[1]Sheet2!$A$1:$AS$610,39,FALSE)</f>
        <v>0</v>
      </c>
      <c r="AP184" s="42">
        <f>VLOOKUP(C184,[1]Sheet2!$A$1:$AS$610,40,FALSE)</f>
        <v>0</v>
      </c>
      <c r="AQ184" s="42">
        <f t="shared" si="116"/>
        <v>0</v>
      </c>
      <c r="AR184" s="42">
        <f>VLOOKUP(C184,[1]Sheet2!$A$1:$AS$610,42,FALSE)</f>
        <v>0</v>
      </c>
      <c r="AS184" s="42">
        <f>VLOOKUP(C184,[1]Sheet2!$A$1:$AS$610,43,FALSE)</f>
        <v>0</v>
      </c>
      <c r="AT184" s="42">
        <f>VLOOKUP(C184,[1]Sheet2!$A$1:$AS$610,44,FALSE)</f>
        <v>0</v>
      </c>
      <c r="AU184" s="42">
        <f>VLOOKUP(C184,[1]Sheet2!$A$1:$AS$610,45,FALSE)</f>
        <v>0</v>
      </c>
      <c r="AV184" s="43">
        <f t="shared" si="117"/>
        <v>-37333818240</v>
      </c>
      <c r="AW184" s="43">
        <f t="shared" si="126"/>
        <v>37333818240</v>
      </c>
      <c r="AX184" s="44">
        <f t="shared" si="119"/>
        <v>0</v>
      </c>
    </row>
    <row r="185" spans="1:50" s="45" customFormat="1" ht="15" customHeight="1" x14ac:dyDescent="0.25">
      <c r="A185" s="37">
        <f t="shared" si="131"/>
        <v>138</v>
      </c>
      <c r="B185" s="37">
        <f t="shared" si="131"/>
        <v>6</v>
      </c>
      <c r="C185" s="38" t="s">
        <v>287</v>
      </c>
      <c r="D185" s="39" t="s">
        <v>258</v>
      </c>
      <c r="E185" s="40">
        <v>42732</v>
      </c>
      <c r="F185" s="41">
        <f t="shared" si="108"/>
        <v>779958501290</v>
      </c>
      <c r="G185" s="42">
        <f t="shared" si="109"/>
        <v>91650648281</v>
      </c>
      <c r="H185" s="42">
        <f>VLOOKUP(C185,[1]Sheet2!$A$1:$AS$610,6,FALSE)</f>
        <v>46467044131</v>
      </c>
      <c r="I185" s="42">
        <f>VLOOKUP(C185,[1]Sheet2!$A$1:$AS$610,7,FALSE)</f>
        <v>3983263250</v>
      </c>
      <c r="J185" s="42">
        <f>VLOOKUP(C185,[1]Sheet2!$A$1:$AS$610,8,FALSE)</f>
        <v>3418085900</v>
      </c>
      <c r="K185" s="42">
        <f>VLOOKUP(C185,[1]Sheet2!$A$1:$AS$610,9,FALSE)</f>
        <v>37782255000</v>
      </c>
      <c r="L185" s="42">
        <f t="shared" si="110"/>
        <v>592760709000</v>
      </c>
      <c r="M185" s="42">
        <f>VLOOKUP(C185,[1]Sheet2!$A$1:$AS$610,11,FALSE)</f>
        <v>57814014000</v>
      </c>
      <c r="N185" s="42">
        <f>VLOOKUP(C185,[1]Sheet2!$A$1:$AS$610,12,FALSE)</f>
        <v>438706118000</v>
      </c>
      <c r="O185" s="42">
        <f>VLOOKUP(C185,[1]Sheet2!$A$1:$AS$610,13,FALSE)</f>
        <v>96240577000</v>
      </c>
      <c r="P185" s="42">
        <f t="shared" si="111"/>
        <v>95547144009</v>
      </c>
      <c r="Q185" s="42">
        <f>VLOOKUP(C185,[1]Sheet2!$A$1:$AS$610,15,FALSE)</f>
        <v>2943074298</v>
      </c>
      <c r="R185" s="42">
        <f>VLOOKUP(C185,[1]Sheet2!$A$1:$AS$610,16,FALSE)</f>
        <v>0</v>
      </c>
      <c r="S185" s="42">
        <f>VLOOKUP(C185,[1]Sheet2!$A$1:$AS$610,17,FALSE)</f>
        <v>20797114072</v>
      </c>
      <c r="T185" s="42">
        <f>VLOOKUP(C185,[1]Sheet2!$A$1:$AS$610,18,FALSE)</f>
        <v>0</v>
      </c>
      <c r="U185" s="42">
        <f>VLOOKUP(C185,[1]Sheet2!$A$1:$AS$610,19,FALSE)</f>
        <v>71806955639</v>
      </c>
      <c r="V185" s="42">
        <f t="shared" si="112"/>
        <v>805661052490</v>
      </c>
      <c r="W185" s="42">
        <f t="shared" si="113"/>
        <v>392489210783</v>
      </c>
      <c r="X185" s="42">
        <f>VLOOKUP(C185,[1]Sheet2!$A$1:$AS$610,22,FALSE)</f>
        <v>294990748158</v>
      </c>
      <c r="Y185" s="42">
        <f>VLOOKUP(C185,[1]Sheet2!$A$1:$AS$610,23,FALSE)</f>
        <v>0</v>
      </c>
      <c r="Z185" s="42">
        <f>VLOOKUP(C185,[1]Sheet2!$A$1:$AS$610,24,FALSE)</f>
        <v>0</v>
      </c>
      <c r="AA185" s="42">
        <f>VLOOKUP(C185,[1]Sheet2!$A$1:$AS$610,25,FALSE)</f>
        <v>6821870000</v>
      </c>
      <c r="AB185" s="42">
        <f>VLOOKUP(C185,[1]Sheet2!$A$1:$AS$610,26,FALSE)</f>
        <v>316000000</v>
      </c>
      <c r="AC185" s="42">
        <f>VLOOKUP(C185,[1]Sheet2!$A$1:$AS$610,27,FALSE)</f>
        <v>5045030825</v>
      </c>
      <c r="AD185" s="42">
        <f>VLOOKUP(C185,[1]Sheet2!$A$1:$AS$610,28,FALSE)</f>
        <v>84315561800</v>
      </c>
      <c r="AE185" s="42">
        <f>VLOOKUP(C185,[1]Sheet2!$A$1:$AS$610,29,FALSE)</f>
        <v>1000000000</v>
      </c>
      <c r="AF185" s="42">
        <f t="shared" si="114"/>
        <v>413171841707</v>
      </c>
      <c r="AG185" s="42">
        <f>VLOOKUP(C185,[1]Sheet2!$A$1:$AS$610,31,FALSE)</f>
        <v>84714874000</v>
      </c>
      <c r="AH185" s="42">
        <f>VLOOKUP(C185,[1]Sheet2!$A$1:$AS$610,32,FALSE)</f>
        <v>187640503638</v>
      </c>
      <c r="AI185" s="42">
        <f>VLOOKUP(C185,[1]Sheet2!$A$1:$AS$610,33,FALSE)</f>
        <v>140816464069</v>
      </c>
      <c r="AJ185" s="42">
        <f t="shared" si="115"/>
        <v>27202551200</v>
      </c>
      <c r="AK185" s="42">
        <f>VLOOKUP(C185,[1]Sheet2!$A$1:$AS$610,35,FALSE)</f>
        <v>23391551200</v>
      </c>
      <c r="AL185" s="42">
        <f>VLOOKUP(C185,[1]Sheet2!$A$1:$AS$610,36,FALSE)</f>
        <v>0</v>
      </c>
      <c r="AM185" s="42">
        <f>VLOOKUP(C185,[1]Sheet2!$A$1:$AS$610,37,FALSE)</f>
        <v>0</v>
      </c>
      <c r="AN185" s="42">
        <f>VLOOKUP(C185,[1]Sheet2!$A$1:$AS$610,38,FALSE)</f>
        <v>0</v>
      </c>
      <c r="AO185" s="42">
        <f>VLOOKUP(C185,[1]Sheet2!$A$1:$AS$610,39,FALSE)</f>
        <v>3811000000</v>
      </c>
      <c r="AP185" s="42">
        <f>VLOOKUP(C185,[1]Sheet2!$A$1:$AS$610,40,FALSE)</f>
        <v>0</v>
      </c>
      <c r="AQ185" s="42">
        <f t="shared" si="116"/>
        <v>1500000000</v>
      </c>
      <c r="AR185" s="42">
        <f>VLOOKUP(C185,[1]Sheet2!$A$1:$AS$610,42,FALSE)</f>
        <v>0</v>
      </c>
      <c r="AS185" s="42">
        <f>VLOOKUP(C185,[1]Sheet2!$A$1:$AS$610,43,FALSE)</f>
        <v>0</v>
      </c>
      <c r="AT185" s="42">
        <f>VLOOKUP(C185,[1]Sheet2!$A$1:$AS$610,44,FALSE)</f>
        <v>0</v>
      </c>
      <c r="AU185" s="42">
        <f>VLOOKUP(C185,[1]Sheet2!$A$1:$AS$610,45,FALSE)</f>
        <v>1500000000</v>
      </c>
      <c r="AV185" s="43">
        <f t="shared" si="117"/>
        <v>-25702551200</v>
      </c>
      <c r="AW185" s="43">
        <f t="shared" si="126"/>
        <v>25702551200</v>
      </c>
      <c r="AX185" s="44">
        <f t="shared" si="119"/>
        <v>0</v>
      </c>
    </row>
    <row r="186" spans="1:50" s="45" customFormat="1" ht="15" customHeight="1" x14ac:dyDescent="0.25">
      <c r="A186" s="37">
        <f t="shared" si="131"/>
        <v>139</v>
      </c>
      <c r="B186" s="37">
        <f t="shared" si="131"/>
        <v>7</v>
      </c>
      <c r="C186" s="38" t="s">
        <v>288</v>
      </c>
      <c r="D186" s="39" t="s">
        <v>191</v>
      </c>
      <c r="E186" s="40">
        <v>42734</v>
      </c>
      <c r="F186" s="41">
        <f t="shared" si="108"/>
        <v>1032548932742</v>
      </c>
      <c r="G186" s="42">
        <f t="shared" si="109"/>
        <v>132939969350</v>
      </c>
      <c r="H186" s="42">
        <f>VLOOKUP(C186,[1]Sheet2!$A$1:$AS$610,6,FALSE)</f>
        <v>61635000000</v>
      </c>
      <c r="I186" s="42">
        <f>VLOOKUP(C186,[1]Sheet2!$A$1:$AS$610,7,FALSE)</f>
        <v>14390499700</v>
      </c>
      <c r="J186" s="42">
        <f>VLOOKUP(C186,[1]Sheet2!$A$1:$AS$610,8,FALSE)</f>
        <v>6500000000</v>
      </c>
      <c r="K186" s="42">
        <f>VLOOKUP(C186,[1]Sheet2!$A$1:$AS$610,9,FALSE)</f>
        <v>50414469650</v>
      </c>
      <c r="L186" s="42">
        <f t="shared" si="110"/>
        <v>546501795267</v>
      </c>
      <c r="M186" s="42">
        <f>VLOOKUP(C186,[1]Sheet2!$A$1:$AS$610,11,FALSE)</f>
        <v>44117659267</v>
      </c>
      <c r="N186" s="42">
        <f>VLOOKUP(C186,[1]Sheet2!$A$1:$AS$610,12,FALSE)</f>
        <v>451406721000</v>
      </c>
      <c r="O186" s="42">
        <f>VLOOKUP(C186,[1]Sheet2!$A$1:$AS$610,13,FALSE)</f>
        <v>50977415000</v>
      </c>
      <c r="P186" s="42">
        <f t="shared" si="111"/>
        <v>353107168125</v>
      </c>
      <c r="Q186" s="42">
        <f>VLOOKUP(C186,[1]Sheet2!$A$1:$AS$610,15,FALSE)</f>
        <v>0</v>
      </c>
      <c r="R186" s="42">
        <f>VLOOKUP(C186,[1]Sheet2!$A$1:$AS$610,16,FALSE)</f>
        <v>0</v>
      </c>
      <c r="S186" s="42">
        <f>VLOOKUP(C186,[1]Sheet2!$A$1:$AS$610,17,FALSE)</f>
        <v>76412218125</v>
      </c>
      <c r="T186" s="42">
        <f>VLOOKUP(C186,[1]Sheet2!$A$1:$AS$610,18,FALSE)</f>
        <v>35968980000</v>
      </c>
      <c r="U186" s="42">
        <f>VLOOKUP(C186,[1]Sheet2!$A$1:$AS$610,19,FALSE)</f>
        <v>240725970000</v>
      </c>
      <c r="V186" s="42">
        <f t="shared" si="112"/>
        <v>1042548932742</v>
      </c>
      <c r="W186" s="42">
        <f t="shared" si="113"/>
        <v>365962358372</v>
      </c>
      <c r="X186" s="42">
        <f>VLOOKUP(C186,[1]Sheet2!$A$1:$AS$610,22,FALSE)</f>
        <v>354112358372</v>
      </c>
      <c r="Y186" s="42">
        <f>VLOOKUP(C186,[1]Sheet2!$A$1:$AS$610,23,FALSE)</f>
        <v>0</v>
      </c>
      <c r="Z186" s="42">
        <f>VLOOKUP(C186,[1]Sheet2!$A$1:$AS$610,24,FALSE)</f>
        <v>0</v>
      </c>
      <c r="AA186" s="42">
        <f>VLOOKUP(C186,[1]Sheet2!$A$1:$AS$610,25,FALSE)</f>
        <v>9350000000</v>
      </c>
      <c r="AB186" s="42">
        <f>VLOOKUP(C186,[1]Sheet2!$A$1:$AS$610,26,FALSE)</f>
        <v>200000000</v>
      </c>
      <c r="AC186" s="42">
        <f>VLOOKUP(C186,[1]Sheet2!$A$1:$AS$610,27,FALSE)</f>
        <v>0</v>
      </c>
      <c r="AD186" s="42">
        <f>VLOOKUP(C186,[1]Sheet2!$A$1:$AS$610,28,FALSE)</f>
        <v>1000000000</v>
      </c>
      <c r="AE186" s="42">
        <f>VLOOKUP(C186,[1]Sheet2!$A$1:$AS$610,29,FALSE)</f>
        <v>1300000000</v>
      </c>
      <c r="AF186" s="42">
        <f t="shared" si="114"/>
        <v>676586574370</v>
      </c>
      <c r="AG186" s="42">
        <f>VLOOKUP(C186,[1]Sheet2!$A$1:$AS$610,31,FALSE)</f>
        <v>85868110942</v>
      </c>
      <c r="AH186" s="42">
        <f>VLOOKUP(C186,[1]Sheet2!$A$1:$AS$610,32,FALSE)</f>
        <v>160029353678</v>
      </c>
      <c r="AI186" s="42">
        <f>VLOOKUP(C186,[1]Sheet2!$A$1:$AS$610,33,FALSE)</f>
        <v>430689109750</v>
      </c>
      <c r="AJ186" s="42">
        <f t="shared" si="115"/>
        <v>10000000000</v>
      </c>
      <c r="AK186" s="42">
        <f>VLOOKUP(C186,[1]Sheet2!$A$1:$AS$610,35,FALSE)</f>
        <v>10000000000</v>
      </c>
      <c r="AL186" s="42">
        <f>VLOOKUP(C186,[1]Sheet2!$A$1:$AS$610,36,FALSE)</f>
        <v>0</v>
      </c>
      <c r="AM186" s="42">
        <f>VLOOKUP(C186,[1]Sheet2!$A$1:$AS$610,37,FALSE)</f>
        <v>0</v>
      </c>
      <c r="AN186" s="42">
        <f>VLOOKUP(C186,[1]Sheet2!$A$1:$AS$610,38,FALSE)</f>
        <v>0</v>
      </c>
      <c r="AO186" s="42">
        <f>VLOOKUP(C186,[1]Sheet2!$A$1:$AS$610,39,FALSE)</f>
        <v>0</v>
      </c>
      <c r="AP186" s="42">
        <f>VLOOKUP(C186,[1]Sheet2!$A$1:$AS$610,40,FALSE)</f>
        <v>0</v>
      </c>
      <c r="AQ186" s="42">
        <f t="shared" si="116"/>
        <v>0</v>
      </c>
      <c r="AR186" s="42">
        <f>VLOOKUP(C186,[1]Sheet2!$A$1:$AS$610,42,FALSE)</f>
        <v>0</v>
      </c>
      <c r="AS186" s="42">
        <f>VLOOKUP(C186,[1]Sheet2!$A$1:$AS$610,43,FALSE)</f>
        <v>0</v>
      </c>
      <c r="AT186" s="42">
        <f>VLOOKUP(C186,[1]Sheet2!$A$1:$AS$610,44,FALSE)</f>
        <v>0</v>
      </c>
      <c r="AU186" s="42">
        <f>VLOOKUP(C186,[1]Sheet2!$A$1:$AS$610,45,FALSE)</f>
        <v>0</v>
      </c>
      <c r="AV186" s="43">
        <f t="shared" si="117"/>
        <v>-10000000000</v>
      </c>
      <c r="AW186" s="43">
        <f t="shared" si="126"/>
        <v>10000000000</v>
      </c>
      <c r="AX186" s="44">
        <f t="shared" si="119"/>
        <v>0</v>
      </c>
    </row>
    <row r="187" spans="1:50" s="45" customFormat="1" ht="15" customHeight="1" x14ac:dyDescent="0.25">
      <c r="A187" s="51" t="s">
        <v>121</v>
      </c>
      <c r="B187" s="51" t="s">
        <v>121</v>
      </c>
      <c r="C187" s="52" t="s">
        <v>122</v>
      </c>
      <c r="D187" s="53"/>
      <c r="E187" s="53"/>
      <c r="F187" s="54">
        <f>SUM(F180:F185)</f>
        <v>5156235712705</v>
      </c>
      <c r="G187" s="54">
        <f t="shared" ref="G187:AX187" si="132">SUM(G180:G185)</f>
        <v>522566357046</v>
      </c>
      <c r="H187" s="54">
        <f>SUM(H180:H186)</f>
        <v>268874786131</v>
      </c>
      <c r="I187" s="54">
        <f>SUM(I180:I186)</f>
        <v>52435456094</v>
      </c>
      <c r="J187" s="54">
        <f>SUM(J180:J186)</f>
        <v>33284121603</v>
      </c>
      <c r="K187" s="54">
        <f>SUM(K180:K186)</f>
        <v>300911962568</v>
      </c>
      <c r="L187" s="54">
        <f t="shared" si="132"/>
        <v>3863344859600</v>
      </c>
      <c r="M187" s="54">
        <f>SUM(M180:M186)</f>
        <v>427544739867</v>
      </c>
      <c r="N187" s="54">
        <f>SUM(N180:N186)</f>
        <v>3263251464000</v>
      </c>
      <c r="O187" s="54">
        <f>SUM(O180:O186)</f>
        <v>719050451000</v>
      </c>
      <c r="P187" s="54">
        <f t="shared" si="132"/>
        <v>770324496059</v>
      </c>
      <c r="Q187" s="54">
        <f>SUM(Q180:Q186)</f>
        <v>3943074298</v>
      </c>
      <c r="R187" s="54">
        <f>SUM(R180:R186)</f>
        <v>0</v>
      </c>
      <c r="S187" s="54">
        <f>SUM(S180:S186)</f>
        <v>300028060747</v>
      </c>
      <c r="T187" s="54">
        <f>SUM(T180:T186)</f>
        <v>176039122000</v>
      </c>
      <c r="U187" s="54">
        <f t="shared" si="132"/>
        <v>402695437139</v>
      </c>
      <c r="V187" s="54">
        <f t="shared" si="132"/>
        <v>5400383449173</v>
      </c>
      <c r="W187" s="54">
        <f t="shared" si="132"/>
        <v>2680092546508</v>
      </c>
      <c r="X187" s="54">
        <f t="shared" ref="X187:AE187" si="133">SUM(X180:X186)</f>
        <v>2300424179092</v>
      </c>
      <c r="Y187" s="54">
        <f t="shared" si="133"/>
        <v>0</v>
      </c>
      <c r="Z187" s="54">
        <f t="shared" si="133"/>
        <v>550000000</v>
      </c>
      <c r="AA187" s="54">
        <f t="shared" si="133"/>
        <v>109347046000</v>
      </c>
      <c r="AB187" s="54">
        <f t="shared" si="133"/>
        <v>6365579500</v>
      </c>
      <c r="AC187" s="54">
        <f t="shared" si="133"/>
        <v>13806726349</v>
      </c>
      <c r="AD187" s="54">
        <f t="shared" si="133"/>
        <v>603358878971</v>
      </c>
      <c r="AE187" s="54">
        <f t="shared" si="133"/>
        <v>12202494968</v>
      </c>
      <c r="AF187" s="54">
        <f t="shared" si="132"/>
        <v>2720290902665</v>
      </c>
      <c r="AG187" s="54">
        <f>SUM(AG180:AG186)</f>
        <v>539670149173</v>
      </c>
      <c r="AH187" s="54">
        <f>SUM(AH180:AH186)</f>
        <v>1374942208257</v>
      </c>
      <c r="AI187" s="54">
        <f>SUM(AI180:AI186)</f>
        <v>1482265119605</v>
      </c>
      <c r="AJ187" s="54">
        <f t="shared" si="132"/>
        <v>258147736468</v>
      </c>
      <c r="AK187" s="54">
        <f t="shared" ref="AK187:AP187" si="134">SUM(AK180:AK186)</f>
        <v>263336736468</v>
      </c>
      <c r="AL187" s="54">
        <f t="shared" si="134"/>
        <v>0</v>
      </c>
      <c r="AM187" s="54">
        <f t="shared" si="134"/>
        <v>0</v>
      </c>
      <c r="AN187" s="54">
        <f t="shared" si="134"/>
        <v>0</v>
      </c>
      <c r="AO187" s="54">
        <f t="shared" si="134"/>
        <v>4811000000</v>
      </c>
      <c r="AP187" s="54">
        <f t="shared" si="134"/>
        <v>0</v>
      </c>
      <c r="AQ187" s="54">
        <f t="shared" si="132"/>
        <v>14000000000</v>
      </c>
      <c r="AR187" s="54">
        <f>SUM(AR180:AR186)</f>
        <v>0</v>
      </c>
      <c r="AS187" s="54">
        <f>SUM(AS180:AS186)</f>
        <v>12500000000</v>
      </c>
      <c r="AT187" s="54">
        <f>SUM(AT180:AT186)</f>
        <v>0</v>
      </c>
      <c r="AU187" s="54">
        <f>SUM(AU180:AU186)</f>
        <v>1500000000</v>
      </c>
      <c r="AV187" s="54">
        <f t="shared" si="132"/>
        <v>-244147736468</v>
      </c>
      <c r="AW187" s="54">
        <f t="shared" si="132"/>
        <v>244147736468</v>
      </c>
      <c r="AX187" s="55">
        <f t="shared" si="132"/>
        <v>0</v>
      </c>
    </row>
    <row r="188" spans="1:50" s="45" customFormat="1" ht="15" customHeight="1" x14ac:dyDescent="0.25">
      <c r="A188" s="51" t="s">
        <v>123</v>
      </c>
      <c r="B188" s="51" t="s">
        <v>123</v>
      </c>
      <c r="C188" s="52" t="s">
        <v>124</v>
      </c>
      <c r="D188" s="53"/>
      <c r="E188" s="53"/>
      <c r="F188" s="54">
        <f>SUM(F186)</f>
        <v>1032548932742</v>
      </c>
      <c r="G188" s="54">
        <f t="shared" ref="G188:AX188" si="135">SUM(G186)</f>
        <v>132939969350</v>
      </c>
      <c r="H188" s="54">
        <f t="shared" si="135"/>
        <v>61635000000</v>
      </c>
      <c r="I188" s="54">
        <f t="shared" si="135"/>
        <v>14390499700</v>
      </c>
      <c r="J188" s="54">
        <f t="shared" si="135"/>
        <v>6500000000</v>
      </c>
      <c r="K188" s="54">
        <f t="shared" si="135"/>
        <v>50414469650</v>
      </c>
      <c r="L188" s="54">
        <f t="shared" si="135"/>
        <v>546501795267</v>
      </c>
      <c r="M188" s="54">
        <f t="shared" si="135"/>
        <v>44117659267</v>
      </c>
      <c r="N188" s="54">
        <f t="shared" si="135"/>
        <v>451406721000</v>
      </c>
      <c r="O188" s="54">
        <f t="shared" si="135"/>
        <v>50977415000</v>
      </c>
      <c r="P188" s="54">
        <f t="shared" si="135"/>
        <v>353107168125</v>
      </c>
      <c r="Q188" s="54">
        <f t="shared" si="135"/>
        <v>0</v>
      </c>
      <c r="R188" s="54">
        <f t="shared" si="135"/>
        <v>0</v>
      </c>
      <c r="S188" s="54">
        <f t="shared" si="135"/>
        <v>76412218125</v>
      </c>
      <c r="T188" s="54">
        <f t="shared" si="135"/>
        <v>35968980000</v>
      </c>
      <c r="U188" s="54">
        <f t="shared" si="135"/>
        <v>240725970000</v>
      </c>
      <c r="V188" s="54">
        <f t="shared" si="135"/>
        <v>1042548932742</v>
      </c>
      <c r="W188" s="54">
        <f t="shared" si="135"/>
        <v>365962358372</v>
      </c>
      <c r="X188" s="54">
        <f t="shared" si="135"/>
        <v>354112358372</v>
      </c>
      <c r="Y188" s="54">
        <f t="shared" si="135"/>
        <v>0</v>
      </c>
      <c r="Z188" s="54">
        <f t="shared" si="135"/>
        <v>0</v>
      </c>
      <c r="AA188" s="54">
        <f t="shared" si="135"/>
        <v>9350000000</v>
      </c>
      <c r="AB188" s="54">
        <f t="shared" si="135"/>
        <v>200000000</v>
      </c>
      <c r="AC188" s="54">
        <f t="shared" si="135"/>
        <v>0</v>
      </c>
      <c r="AD188" s="54">
        <f t="shared" si="135"/>
        <v>1000000000</v>
      </c>
      <c r="AE188" s="54">
        <f t="shared" si="135"/>
        <v>1300000000</v>
      </c>
      <c r="AF188" s="54">
        <f t="shared" si="135"/>
        <v>676586574370</v>
      </c>
      <c r="AG188" s="54">
        <f t="shared" si="135"/>
        <v>85868110942</v>
      </c>
      <c r="AH188" s="54">
        <f t="shared" si="135"/>
        <v>160029353678</v>
      </c>
      <c r="AI188" s="54">
        <f t="shared" si="135"/>
        <v>430689109750</v>
      </c>
      <c r="AJ188" s="54">
        <f t="shared" si="135"/>
        <v>10000000000</v>
      </c>
      <c r="AK188" s="54">
        <f t="shared" si="135"/>
        <v>10000000000</v>
      </c>
      <c r="AL188" s="54">
        <f t="shared" si="135"/>
        <v>0</v>
      </c>
      <c r="AM188" s="54">
        <f t="shared" si="135"/>
        <v>0</v>
      </c>
      <c r="AN188" s="54">
        <f t="shared" si="135"/>
        <v>0</v>
      </c>
      <c r="AO188" s="54">
        <f t="shared" si="135"/>
        <v>0</v>
      </c>
      <c r="AP188" s="54">
        <f t="shared" si="135"/>
        <v>0</v>
      </c>
      <c r="AQ188" s="54">
        <f t="shared" si="135"/>
        <v>0</v>
      </c>
      <c r="AR188" s="54">
        <f t="shared" si="135"/>
        <v>0</v>
      </c>
      <c r="AS188" s="54">
        <f t="shared" si="135"/>
        <v>0</v>
      </c>
      <c r="AT188" s="54">
        <f t="shared" si="135"/>
        <v>0</v>
      </c>
      <c r="AU188" s="54">
        <f t="shared" si="135"/>
        <v>0</v>
      </c>
      <c r="AV188" s="54">
        <f t="shared" si="135"/>
        <v>-10000000000</v>
      </c>
      <c r="AW188" s="54">
        <f t="shared" si="135"/>
        <v>10000000000</v>
      </c>
      <c r="AX188" s="55">
        <f t="shared" si="135"/>
        <v>0</v>
      </c>
    </row>
    <row r="189" spans="1:50" s="45" customFormat="1" ht="15" customHeight="1" x14ac:dyDescent="0.25">
      <c r="A189" s="51" t="s">
        <v>125</v>
      </c>
      <c r="B189" s="51" t="s">
        <v>125</v>
      </c>
      <c r="C189" s="52" t="s">
        <v>289</v>
      </c>
      <c r="D189" s="53"/>
      <c r="E189" s="53"/>
      <c r="F189" s="54">
        <f t="shared" ref="F189:AX189" si="136">F187+F188</f>
        <v>6188784645447</v>
      </c>
      <c r="G189" s="54">
        <f t="shared" si="136"/>
        <v>655506326396</v>
      </c>
      <c r="H189" s="54">
        <f t="shared" si="136"/>
        <v>330509786131</v>
      </c>
      <c r="I189" s="54">
        <f t="shared" si="136"/>
        <v>66825955794</v>
      </c>
      <c r="J189" s="54">
        <f t="shared" si="136"/>
        <v>39784121603</v>
      </c>
      <c r="K189" s="54">
        <f t="shared" si="136"/>
        <v>351326432218</v>
      </c>
      <c r="L189" s="54">
        <f t="shared" si="136"/>
        <v>4409846654867</v>
      </c>
      <c r="M189" s="54">
        <f t="shared" si="136"/>
        <v>471662399134</v>
      </c>
      <c r="N189" s="54">
        <f t="shared" si="136"/>
        <v>3714658185000</v>
      </c>
      <c r="O189" s="54">
        <f t="shared" si="136"/>
        <v>770027866000</v>
      </c>
      <c r="P189" s="54">
        <f t="shared" si="136"/>
        <v>1123431664184</v>
      </c>
      <c r="Q189" s="54">
        <f t="shared" si="136"/>
        <v>3943074298</v>
      </c>
      <c r="R189" s="54">
        <f t="shared" si="136"/>
        <v>0</v>
      </c>
      <c r="S189" s="54">
        <f t="shared" si="136"/>
        <v>376440278872</v>
      </c>
      <c r="T189" s="54">
        <f t="shared" si="136"/>
        <v>212008102000</v>
      </c>
      <c r="U189" s="54">
        <f t="shared" si="136"/>
        <v>643421407139</v>
      </c>
      <c r="V189" s="54">
        <f t="shared" si="136"/>
        <v>6442932381915</v>
      </c>
      <c r="W189" s="54">
        <f t="shared" si="136"/>
        <v>3046054904880</v>
      </c>
      <c r="X189" s="54">
        <f t="shared" si="136"/>
        <v>2654536537464</v>
      </c>
      <c r="Y189" s="54">
        <f t="shared" si="136"/>
        <v>0</v>
      </c>
      <c r="Z189" s="54">
        <f t="shared" si="136"/>
        <v>550000000</v>
      </c>
      <c r="AA189" s="54">
        <f t="shared" si="136"/>
        <v>118697046000</v>
      </c>
      <c r="AB189" s="54">
        <f t="shared" si="136"/>
        <v>6565579500</v>
      </c>
      <c r="AC189" s="54">
        <f t="shared" si="136"/>
        <v>13806726349</v>
      </c>
      <c r="AD189" s="54">
        <f t="shared" si="136"/>
        <v>604358878971</v>
      </c>
      <c r="AE189" s="54">
        <f t="shared" si="136"/>
        <v>13502494968</v>
      </c>
      <c r="AF189" s="54">
        <f t="shared" si="136"/>
        <v>3396877477035</v>
      </c>
      <c r="AG189" s="54">
        <f t="shared" si="136"/>
        <v>625538260115</v>
      </c>
      <c r="AH189" s="54">
        <f t="shared" si="136"/>
        <v>1534971561935</v>
      </c>
      <c r="AI189" s="54">
        <f t="shared" si="136"/>
        <v>1912954229355</v>
      </c>
      <c r="AJ189" s="54">
        <f t="shared" si="136"/>
        <v>268147736468</v>
      </c>
      <c r="AK189" s="54">
        <f t="shared" si="136"/>
        <v>273336736468</v>
      </c>
      <c r="AL189" s="54">
        <f t="shared" si="136"/>
        <v>0</v>
      </c>
      <c r="AM189" s="54">
        <f t="shared" si="136"/>
        <v>0</v>
      </c>
      <c r="AN189" s="54">
        <f t="shared" si="136"/>
        <v>0</v>
      </c>
      <c r="AO189" s="54">
        <f t="shared" si="136"/>
        <v>4811000000</v>
      </c>
      <c r="AP189" s="54">
        <f t="shared" si="136"/>
        <v>0</v>
      </c>
      <c r="AQ189" s="54">
        <f t="shared" si="136"/>
        <v>14000000000</v>
      </c>
      <c r="AR189" s="54">
        <f t="shared" si="136"/>
        <v>0</v>
      </c>
      <c r="AS189" s="54">
        <f t="shared" si="136"/>
        <v>12500000000</v>
      </c>
      <c r="AT189" s="54">
        <f t="shared" si="136"/>
        <v>0</v>
      </c>
      <c r="AU189" s="54">
        <f t="shared" si="136"/>
        <v>1500000000</v>
      </c>
      <c r="AV189" s="54">
        <f t="shared" si="136"/>
        <v>-254147736468</v>
      </c>
      <c r="AW189" s="54">
        <f t="shared" si="136"/>
        <v>254147736468</v>
      </c>
      <c r="AX189" s="55">
        <f t="shared" si="136"/>
        <v>0</v>
      </c>
    </row>
    <row r="190" spans="1:50" s="45" customFormat="1" ht="15" customHeight="1" x14ac:dyDescent="0.25">
      <c r="A190" s="51" t="s">
        <v>127</v>
      </c>
      <c r="B190" s="51" t="s">
        <v>127</v>
      </c>
      <c r="C190" s="52" t="s">
        <v>290</v>
      </c>
      <c r="D190" s="53"/>
      <c r="E190" s="53"/>
      <c r="F190" s="54">
        <f t="shared" ref="F190:AX190" si="137">F189+F179</f>
        <v>8544363714763.1602</v>
      </c>
      <c r="G190" s="54">
        <f t="shared" si="137"/>
        <v>1334419482142.1599</v>
      </c>
      <c r="H190" s="54">
        <f t="shared" si="137"/>
        <v>887708380240.56995</v>
      </c>
      <c r="I190" s="54">
        <f t="shared" si="137"/>
        <v>82274160808.869995</v>
      </c>
      <c r="J190" s="54">
        <f t="shared" si="137"/>
        <v>48284121603</v>
      </c>
      <c r="K190" s="54">
        <f t="shared" si="137"/>
        <v>449092788839.71997</v>
      </c>
      <c r="L190" s="54">
        <f t="shared" si="137"/>
        <v>6076512568437</v>
      </c>
      <c r="M190" s="54">
        <f t="shared" si="137"/>
        <v>647490525134</v>
      </c>
      <c r="N190" s="54">
        <f t="shared" si="137"/>
        <v>4749777415570</v>
      </c>
      <c r="O190" s="54">
        <f t="shared" si="137"/>
        <v>1225746423000</v>
      </c>
      <c r="P190" s="54">
        <f t="shared" si="137"/>
        <v>1133431664184</v>
      </c>
      <c r="Q190" s="54">
        <f t="shared" si="137"/>
        <v>3943074298</v>
      </c>
      <c r="R190" s="54">
        <f t="shared" si="137"/>
        <v>0</v>
      </c>
      <c r="S190" s="54">
        <f t="shared" si="137"/>
        <v>376440278872</v>
      </c>
      <c r="T190" s="54">
        <f t="shared" si="137"/>
        <v>212008102000</v>
      </c>
      <c r="U190" s="54">
        <f t="shared" si="137"/>
        <v>653421407139</v>
      </c>
      <c r="V190" s="54">
        <f t="shared" si="137"/>
        <v>9109055836859.1094</v>
      </c>
      <c r="W190" s="54">
        <f t="shared" si="137"/>
        <v>4535876342482.1094</v>
      </c>
      <c r="X190" s="54">
        <f t="shared" si="137"/>
        <v>3365190631554.4502</v>
      </c>
      <c r="Y190" s="54">
        <f t="shared" si="137"/>
        <v>0</v>
      </c>
      <c r="Z190" s="54">
        <f t="shared" si="137"/>
        <v>550000000</v>
      </c>
      <c r="AA190" s="54">
        <f t="shared" si="137"/>
        <v>430136946000</v>
      </c>
      <c r="AB190" s="54">
        <f t="shared" si="137"/>
        <v>7508579500</v>
      </c>
      <c r="AC190" s="54">
        <f t="shared" si="137"/>
        <v>358538704336.65997</v>
      </c>
      <c r="AD190" s="54">
        <f t="shared" si="137"/>
        <v>721114301495</v>
      </c>
      <c r="AE190" s="54">
        <f t="shared" si="137"/>
        <v>18799537968</v>
      </c>
      <c r="AF190" s="54">
        <f t="shared" si="137"/>
        <v>4573179494377</v>
      </c>
      <c r="AG190" s="54">
        <f t="shared" si="137"/>
        <v>773772905915</v>
      </c>
      <c r="AH190" s="54">
        <f t="shared" si="137"/>
        <v>2114420751716</v>
      </c>
      <c r="AI190" s="54">
        <f t="shared" si="137"/>
        <v>2361572411116</v>
      </c>
      <c r="AJ190" s="54">
        <f t="shared" si="137"/>
        <v>583692122095.94995</v>
      </c>
      <c r="AK190" s="54">
        <f t="shared" si="137"/>
        <v>588881122095.94995</v>
      </c>
      <c r="AL190" s="54">
        <f t="shared" si="137"/>
        <v>0</v>
      </c>
      <c r="AM190" s="54">
        <f t="shared" si="137"/>
        <v>0</v>
      </c>
      <c r="AN190" s="54">
        <f t="shared" si="137"/>
        <v>0</v>
      </c>
      <c r="AO190" s="54">
        <f t="shared" si="137"/>
        <v>4811000000</v>
      </c>
      <c r="AP190" s="54">
        <f t="shared" si="137"/>
        <v>0</v>
      </c>
      <c r="AQ190" s="54">
        <f t="shared" si="137"/>
        <v>19000000000</v>
      </c>
      <c r="AR190" s="54">
        <f t="shared" si="137"/>
        <v>0</v>
      </c>
      <c r="AS190" s="54">
        <f t="shared" si="137"/>
        <v>17500000000</v>
      </c>
      <c r="AT190" s="54">
        <f t="shared" si="137"/>
        <v>0</v>
      </c>
      <c r="AU190" s="54">
        <f t="shared" si="137"/>
        <v>1500000000</v>
      </c>
      <c r="AV190" s="54">
        <f t="shared" si="137"/>
        <v>-564692122095.94971</v>
      </c>
      <c r="AW190" s="54">
        <f t="shared" si="137"/>
        <v>564692122095.94995</v>
      </c>
      <c r="AX190" s="55">
        <f t="shared" si="137"/>
        <v>0</v>
      </c>
    </row>
    <row r="191" spans="1:50" ht="15" customHeight="1" x14ac:dyDescent="0.25">
      <c r="A191" s="29" t="s">
        <v>291</v>
      </c>
      <c r="B191" s="29" t="s">
        <v>291</v>
      </c>
      <c r="C191" s="30" t="s">
        <v>292</v>
      </c>
      <c r="D191" s="31" t="s">
        <v>149</v>
      </c>
      <c r="E191" s="61">
        <v>42734</v>
      </c>
      <c r="F191" s="56">
        <f t="shared" ref="F191:F194" si="138">G191+L191+P191</f>
        <v>6723785171614</v>
      </c>
      <c r="G191" s="34">
        <f t="shared" ref="G191:G194" si="139">H191+I191+J191+K191</f>
        <v>2649215474000</v>
      </c>
      <c r="H191" s="34">
        <f>VLOOKUP(C191,[1]Sheet2!$A$1:$AS$610,6,FALSE)</f>
        <v>2394300000000</v>
      </c>
      <c r="I191" s="34">
        <f>VLOOKUP(C191,[1]Sheet2!$A$1:$AS$610,7,FALSE)</f>
        <v>5706996000</v>
      </c>
      <c r="J191" s="34">
        <f>VLOOKUP(C191,[1]Sheet2!$A$1:$AS$610,8,FALSE)</f>
        <v>28456956000</v>
      </c>
      <c r="K191" s="34">
        <f>VLOOKUP(C191,[1]Sheet2!$A$1:$AS$610,9,FALSE)</f>
        <v>220751522000</v>
      </c>
      <c r="L191" s="34">
        <f t="shared" ref="L191:L194" si="140">M191+N191+O191</f>
        <v>4031511697614</v>
      </c>
      <c r="M191" s="34">
        <f>VLOOKUP(C191,[1]Sheet2!$A$1:$AS$610,11,FALSE)</f>
        <v>223099384400</v>
      </c>
      <c r="N191" s="34">
        <f>VLOOKUP(C191,[1]Sheet2!$A$1:$AS$610,12,FALSE)</f>
        <v>1906179170214</v>
      </c>
      <c r="O191" s="34">
        <f>VLOOKUP(C191,[1]Sheet2!$A$1:$AS$610,13,FALSE)</f>
        <v>1902233143000</v>
      </c>
      <c r="P191" s="34">
        <f t="shared" ref="P191:P194" si="141">Q191+R191+S191+T191+U191</f>
        <v>43058000000</v>
      </c>
      <c r="Q191" s="34">
        <f>VLOOKUP(C191,[1]Sheet2!$A$1:$AS$610,15,FALSE)</f>
        <v>17558000000</v>
      </c>
      <c r="R191" s="34">
        <f>VLOOKUP(C191,[1]Sheet2!$A$1:$AS$610,16,FALSE)</f>
        <v>0</v>
      </c>
      <c r="S191" s="34">
        <f>VLOOKUP(C191,[1]Sheet2!$A$1:$AS$610,17,FALSE)</f>
        <v>0</v>
      </c>
      <c r="T191" s="34">
        <f>VLOOKUP(C191,[1]Sheet2!$A$1:$AS$610,18,FALSE)</f>
        <v>7500000000</v>
      </c>
      <c r="U191" s="34">
        <f>VLOOKUP(C191,[1]Sheet2!$A$1:$AS$610,19,FALSE)</f>
        <v>18000000000</v>
      </c>
      <c r="V191" s="34">
        <f t="shared" ref="V191:V194" si="142">W191+AF191</f>
        <v>6802928254614</v>
      </c>
      <c r="W191" s="34">
        <f t="shared" ref="W191:W194" si="143">X191+Y191+Z191+AA191+AB191+AC191+AD191+AE191</f>
        <v>4461638213614</v>
      </c>
      <c r="X191" s="34">
        <f>VLOOKUP(C191,[1]Sheet2!$A$1:$AS$610,22,FALSE)</f>
        <v>1662465213614</v>
      </c>
      <c r="Y191" s="34">
        <f>VLOOKUP(C191,[1]Sheet2!$A$1:$AS$610,23,FALSE)</f>
        <v>0</v>
      </c>
      <c r="Z191" s="34">
        <f>VLOOKUP(C191,[1]Sheet2!$A$1:$AS$610,24,FALSE)</f>
        <v>0</v>
      </c>
      <c r="AA191" s="34">
        <f>VLOOKUP(C191,[1]Sheet2!$A$1:$AS$610,25,FALSE)</f>
        <v>1507323000000</v>
      </c>
      <c r="AB191" s="34">
        <f>VLOOKUP(C191,[1]Sheet2!$A$1:$AS$610,26,FALSE)</f>
        <v>6000000000</v>
      </c>
      <c r="AC191" s="34">
        <f>VLOOKUP(C191,[1]Sheet2!$A$1:$AS$610,27,FALSE)</f>
        <v>1181000000000</v>
      </c>
      <c r="AD191" s="34">
        <f>VLOOKUP(C191,[1]Sheet2!$A$1:$AS$610,28,FALSE)</f>
        <v>76850000000</v>
      </c>
      <c r="AE191" s="34">
        <f>VLOOKUP(C191,[1]Sheet2!$A$1:$AS$610,29,FALSE)</f>
        <v>28000000000</v>
      </c>
      <c r="AF191" s="34">
        <f t="shared" ref="AF191:AF194" si="144">AG191+AH191+AI191</f>
        <v>2341290041000</v>
      </c>
      <c r="AG191" s="34">
        <f>VLOOKUP(C191,[1]Sheet2!$A$1:$AS$610,31,FALSE)</f>
        <v>135364090000</v>
      </c>
      <c r="AH191" s="34">
        <f>VLOOKUP(C191,[1]Sheet2!$A$1:$AS$610,32,FALSE)</f>
        <v>1073398133150</v>
      </c>
      <c r="AI191" s="34">
        <f>VLOOKUP(C191,[1]Sheet2!$A$1:$AS$610,33,FALSE)</f>
        <v>1132527817850</v>
      </c>
      <c r="AJ191" s="34">
        <f t="shared" ref="AJ191:AJ194" si="145">AK191+AL191+AM191+AN191+AO191+AP191</f>
        <v>84143083000</v>
      </c>
      <c r="AK191" s="34">
        <f>VLOOKUP(C191,[1]Sheet2!$A$1:$AS$610,35,FALSE)</f>
        <v>84143083000</v>
      </c>
      <c r="AL191" s="34">
        <f>VLOOKUP(C191,[1]Sheet2!$A$1:$AS$610,36,FALSE)</f>
        <v>0</v>
      </c>
      <c r="AM191" s="34">
        <f>VLOOKUP(C191,[1]Sheet2!$A$1:$AS$610,37,FALSE)</f>
        <v>0</v>
      </c>
      <c r="AN191" s="34">
        <f>VLOOKUP(C191,[1]Sheet2!$A$1:$AS$610,38,FALSE)</f>
        <v>0</v>
      </c>
      <c r="AO191" s="34">
        <f>VLOOKUP(C191,[1]Sheet2!$A$1:$AS$610,39,FALSE)</f>
        <v>0</v>
      </c>
      <c r="AP191" s="34">
        <f>VLOOKUP(C191,[1]Sheet2!$A$1:$AS$610,40,FALSE)</f>
        <v>0</v>
      </c>
      <c r="AQ191" s="34">
        <f t="shared" ref="AQ191:AQ194" si="146">AR191+AS191+AT191+AU191</f>
        <v>5000000000</v>
      </c>
      <c r="AR191" s="34">
        <f>VLOOKUP(C191,[1]Sheet2!$A$1:$AS$610,42,FALSE)</f>
        <v>0</v>
      </c>
      <c r="AS191" s="34">
        <f>VLOOKUP(C191,[1]Sheet2!$A$1:$AS$610,43,FALSE)</f>
        <v>5000000000</v>
      </c>
      <c r="AT191" s="34">
        <f>VLOOKUP(C191,[1]Sheet2!$A$1:$AS$610,44,FALSE)</f>
        <v>0</v>
      </c>
      <c r="AU191" s="34">
        <f>VLOOKUP(C191,[1]Sheet2!$A$1:$AS$610,45,FALSE)</f>
        <v>0</v>
      </c>
      <c r="AV191" s="35">
        <f t="shared" ref="AV191:AV194" si="147">F191-V191</f>
        <v>-79143083000</v>
      </c>
      <c r="AW191" s="35">
        <f t="shared" ref="AW191:AW194" si="148">AJ191-AQ191</f>
        <v>79143083000</v>
      </c>
      <c r="AX191" s="36">
        <f t="shared" ref="AX191:AX194" si="149">AW191+AV191</f>
        <v>0</v>
      </c>
    </row>
    <row r="192" spans="1:50" s="45" customFormat="1" ht="15" customHeight="1" x14ac:dyDescent="0.25">
      <c r="A192" s="46">
        <f>A186+1</f>
        <v>140</v>
      </c>
      <c r="B192" s="46">
        <v>1</v>
      </c>
      <c r="C192" s="38" t="s">
        <v>293</v>
      </c>
      <c r="D192" s="39" t="s">
        <v>96</v>
      </c>
      <c r="E192" s="40">
        <v>42724</v>
      </c>
      <c r="F192" s="41">
        <f t="shared" si="138"/>
        <v>1032760555587</v>
      </c>
      <c r="G192" s="42">
        <f t="shared" si="139"/>
        <v>42263215425</v>
      </c>
      <c r="H192" s="42">
        <v>7032594970</v>
      </c>
      <c r="I192" s="42">
        <v>1560956954</v>
      </c>
      <c r="J192" s="42">
        <v>3600962895</v>
      </c>
      <c r="K192" s="42">
        <v>30068700606</v>
      </c>
      <c r="L192" s="42">
        <f t="shared" si="140"/>
        <v>737319834160</v>
      </c>
      <c r="M192" s="42">
        <v>26041534000</v>
      </c>
      <c r="N192" s="42">
        <v>523760591000</v>
      </c>
      <c r="O192" s="42">
        <v>187517709160</v>
      </c>
      <c r="P192" s="42">
        <f t="shared" si="141"/>
        <v>253177506002</v>
      </c>
      <c r="Q192" s="42">
        <v>53077689000</v>
      </c>
      <c r="R192" s="42">
        <v>0</v>
      </c>
      <c r="S192" s="42">
        <v>62821856002</v>
      </c>
      <c r="T192" s="42">
        <v>33649140000</v>
      </c>
      <c r="U192" s="42">
        <v>103628821000</v>
      </c>
      <c r="V192" s="42">
        <f t="shared" si="142"/>
        <v>1076325351587</v>
      </c>
      <c r="W192" s="42">
        <f t="shared" si="143"/>
        <v>541721832516</v>
      </c>
      <c r="X192" s="42">
        <v>355228832052</v>
      </c>
      <c r="Y192" s="42">
        <v>0</v>
      </c>
      <c r="Z192" s="42">
        <v>0</v>
      </c>
      <c r="AA192" s="42">
        <v>23519191500</v>
      </c>
      <c r="AB192" s="42">
        <v>100000000</v>
      </c>
      <c r="AC192" s="42">
        <v>859355200</v>
      </c>
      <c r="AD192" s="42">
        <v>160906791683</v>
      </c>
      <c r="AE192" s="42">
        <v>1107662081</v>
      </c>
      <c r="AF192" s="42">
        <f t="shared" si="144"/>
        <v>534603519071</v>
      </c>
      <c r="AG192" s="42">
        <v>46462856610</v>
      </c>
      <c r="AH192" s="42">
        <v>200062428850</v>
      </c>
      <c r="AI192" s="42">
        <v>288078233611</v>
      </c>
      <c r="AJ192" s="42">
        <f t="shared" si="145"/>
        <v>45064796000</v>
      </c>
      <c r="AK192" s="42">
        <v>45064796000</v>
      </c>
      <c r="AL192" s="42">
        <v>0</v>
      </c>
      <c r="AM192" s="42">
        <v>0</v>
      </c>
      <c r="AN192" s="42">
        <v>0</v>
      </c>
      <c r="AO192" s="42">
        <v>0</v>
      </c>
      <c r="AP192" s="42">
        <v>0</v>
      </c>
      <c r="AQ192" s="42">
        <f t="shared" si="146"/>
        <v>1500000000</v>
      </c>
      <c r="AR192" s="42">
        <v>0</v>
      </c>
      <c r="AS192" s="42">
        <v>1500000000</v>
      </c>
      <c r="AT192" s="42">
        <v>0</v>
      </c>
      <c r="AU192" s="42">
        <v>0</v>
      </c>
      <c r="AV192" s="43">
        <f t="shared" si="147"/>
        <v>-43564796000</v>
      </c>
      <c r="AW192" s="43">
        <f t="shared" si="148"/>
        <v>43564796000</v>
      </c>
      <c r="AX192" s="44">
        <f t="shared" si="149"/>
        <v>0</v>
      </c>
    </row>
    <row r="193" spans="1:50" s="45" customFormat="1" ht="15" customHeight="1" x14ac:dyDescent="0.25">
      <c r="A193" s="37">
        <f t="shared" ref="A193:B206" si="150">A192+1</f>
        <v>141</v>
      </c>
      <c r="B193" s="37">
        <f t="shared" si="150"/>
        <v>2</v>
      </c>
      <c r="C193" s="38" t="s">
        <v>294</v>
      </c>
      <c r="D193" s="39" t="s">
        <v>94</v>
      </c>
      <c r="E193" s="57">
        <v>42731</v>
      </c>
      <c r="F193" s="41">
        <f t="shared" si="138"/>
        <v>1933366238800</v>
      </c>
      <c r="G193" s="42">
        <f t="shared" si="139"/>
        <v>180627687200</v>
      </c>
      <c r="H193" s="42">
        <v>59189375000</v>
      </c>
      <c r="I193" s="42">
        <v>9506456000</v>
      </c>
      <c r="J193" s="42">
        <v>6901534700</v>
      </c>
      <c r="K193" s="42">
        <v>105030321500</v>
      </c>
      <c r="L193" s="42">
        <f t="shared" si="140"/>
        <v>1311598575000</v>
      </c>
      <c r="M193" s="42">
        <v>44979465000</v>
      </c>
      <c r="N193" s="42">
        <v>1031445915000</v>
      </c>
      <c r="O193" s="42">
        <v>235173195000</v>
      </c>
      <c r="P193" s="42">
        <f t="shared" si="141"/>
        <v>441139976600</v>
      </c>
      <c r="Q193" s="42">
        <v>0</v>
      </c>
      <c r="R193" s="42">
        <v>0</v>
      </c>
      <c r="S193" s="42">
        <v>105477787600</v>
      </c>
      <c r="T193" s="42">
        <v>125148639000</v>
      </c>
      <c r="U193" s="42">
        <v>210513550000</v>
      </c>
      <c r="V193" s="42">
        <f t="shared" si="142"/>
        <v>1978103572445</v>
      </c>
      <c r="W193" s="42">
        <f t="shared" si="143"/>
        <v>1117176331650</v>
      </c>
      <c r="X193" s="42">
        <v>759608460950</v>
      </c>
      <c r="Y193" s="42">
        <v>9065330000</v>
      </c>
      <c r="Z193" s="42">
        <v>0</v>
      </c>
      <c r="AA193" s="42">
        <v>23400200000</v>
      </c>
      <c r="AB193" s="42">
        <v>500000000</v>
      </c>
      <c r="AC193" s="42">
        <v>3456000000</v>
      </c>
      <c r="AD193" s="42">
        <v>319146340700</v>
      </c>
      <c r="AE193" s="42">
        <v>2000000000</v>
      </c>
      <c r="AF193" s="42">
        <f t="shared" si="144"/>
        <v>860927240795</v>
      </c>
      <c r="AG193" s="42">
        <v>88203169630</v>
      </c>
      <c r="AH193" s="42">
        <v>292917892410</v>
      </c>
      <c r="AI193" s="42">
        <v>479806178755</v>
      </c>
      <c r="AJ193" s="42">
        <f t="shared" si="145"/>
        <v>70399333645</v>
      </c>
      <c r="AK193" s="42">
        <v>70399333645</v>
      </c>
      <c r="AL193" s="42">
        <v>0</v>
      </c>
      <c r="AM193" s="42">
        <v>0</v>
      </c>
      <c r="AN193" s="42">
        <v>0</v>
      </c>
      <c r="AO193" s="42">
        <v>0</v>
      </c>
      <c r="AP193" s="42">
        <v>0</v>
      </c>
      <c r="AQ193" s="42">
        <f t="shared" si="146"/>
        <v>25662000000</v>
      </c>
      <c r="AR193" s="42">
        <v>0</v>
      </c>
      <c r="AS193" s="42">
        <v>1500000000</v>
      </c>
      <c r="AT193" s="42">
        <v>24162000000</v>
      </c>
      <c r="AU193" s="42">
        <v>0</v>
      </c>
      <c r="AV193" s="43">
        <f t="shared" si="147"/>
        <v>-44737333645</v>
      </c>
      <c r="AW193" s="43">
        <f t="shared" si="148"/>
        <v>44737333645</v>
      </c>
      <c r="AX193" s="44">
        <f t="shared" si="149"/>
        <v>0</v>
      </c>
    </row>
    <row r="194" spans="1:50" s="45" customFormat="1" ht="15" customHeight="1" x14ac:dyDescent="0.25">
      <c r="A194" s="37">
        <f t="shared" si="150"/>
        <v>142</v>
      </c>
      <c r="B194" s="37">
        <f t="shared" si="150"/>
        <v>3</v>
      </c>
      <c r="C194" s="38" t="s">
        <v>295</v>
      </c>
      <c r="D194" s="39" t="s">
        <v>176</v>
      </c>
      <c r="E194" s="40">
        <v>42733</v>
      </c>
      <c r="F194" s="41">
        <f t="shared" si="138"/>
        <v>2283303903075</v>
      </c>
      <c r="G194" s="42">
        <f t="shared" si="139"/>
        <v>126133960033</v>
      </c>
      <c r="H194" s="42">
        <f>VLOOKUP(C194,[1]Sheet2!$A$1:$AS$610,6,FALSE)</f>
        <v>50062308490</v>
      </c>
      <c r="I194" s="42">
        <f>VLOOKUP(C194,[1]Sheet2!$A$1:$AS$610,7,FALSE)</f>
        <v>5693824008</v>
      </c>
      <c r="J194" s="42">
        <f>VLOOKUP(C194,[1]Sheet2!$A$1:$AS$610,8,FALSE)</f>
        <v>6631338694</v>
      </c>
      <c r="K194" s="42">
        <f>VLOOKUP(C194,[1]Sheet2!$A$1:$AS$610,9,FALSE)</f>
        <v>63746488841</v>
      </c>
      <c r="L194" s="42">
        <f t="shared" si="140"/>
        <v>1542442883713</v>
      </c>
      <c r="M194" s="42">
        <f>VLOOKUP(C194,[1]Sheet2!$A$1:$AS$610,11,FALSE)</f>
        <v>58230695713</v>
      </c>
      <c r="N194" s="42">
        <f>VLOOKUP(C194,[1]Sheet2!$A$1:$AS$610,12,FALSE)</f>
        <v>1341242293000</v>
      </c>
      <c r="O194" s="42">
        <f>VLOOKUP(C194,[1]Sheet2!$A$1:$AS$610,13,FALSE)</f>
        <v>142969895000</v>
      </c>
      <c r="P194" s="42">
        <f t="shared" si="141"/>
        <v>614727059329</v>
      </c>
      <c r="Q194" s="42">
        <f>VLOOKUP(C194,[1]Sheet2!$A$1:$AS$610,15,FALSE)</f>
        <v>948305200</v>
      </c>
      <c r="R194" s="42">
        <f>VLOOKUP(C194,[1]Sheet2!$A$1:$AS$610,16,FALSE)</f>
        <v>0</v>
      </c>
      <c r="S194" s="42">
        <f>VLOOKUP(C194,[1]Sheet2!$A$1:$AS$610,17,FALSE)</f>
        <v>132171085129</v>
      </c>
      <c r="T194" s="42">
        <f>VLOOKUP(C194,[1]Sheet2!$A$1:$AS$610,18,FALSE)</f>
        <v>240172706000</v>
      </c>
      <c r="U194" s="42">
        <f>VLOOKUP(C194,[1]Sheet2!$A$1:$AS$610,19,FALSE)</f>
        <v>241434963000</v>
      </c>
      <c r="V194" s="42">
        <f t="shared" si="142"/>
        <v>2397312345514.8604</v>
      </c>
      <c r="W194" s="42">
        <f t="shared" si="143"/>
        <v>1486717678920.8</v>
      </c>
      <c r="X194" s="42">
        <f>VLOOKUP(C194,[1]Sheet2!$A$1:$AS$610,22,FALSE)</f>
        <v>1054787794093</v>
      </c>
      <c r="Y194" s="42">
        <f>VLOOKUP(C194,[1]Sheet2!$A$1:$AS$610,23,FALSE)</f>
        <v>0</v>
      </c>
      <c r="Z194" s="42">
        <f>VLOOKUP(C194,[1]Sheet2!$A$1:$AS$610,24,FALSE)</f>
        <v>0</v>
      </c>
      <c r="AA194" s="42">
        <f>VLOOKUP(C194,[1]Sheet2!$A$1:$AS$610,25,FALSE)</f>
        <v>38634661000</v>
      </c>
      <c r="AB194" s="42">
        <f>VLOOKUP(C194,[1]Sheet2!$A$1:$AS$610,26,FALSE)</f>
        <v>0</v>
      </c>
      <c r="AC194" s="42">
        <f>VLOOKUP(C194,[1]Sheet2!$A$1:$AS$610,27,FALSE)</f>
        <v>5575613249.8000002</v>
      </c>
      <c r="AD194" s="42">
        <f>VLOOKUP(C194,[1]Sheet2!$A$1:$AS$610,28,FALSE)</f>
        <v>386219610578</v>
      </c>
      <c r="AE194" s="42">
        <f>VLOOKUP(C194,[1]Sheet2!$A$1:$AS$610,29,FALSE)</f>
        <v>1500000000</v>
      </c>
      <c r="AF194" s="42">
        <f t="shared" si="144"/>
        <v>910594666594.06006</v>
      </c>
      <c r="AG194" s="42">
        <f>VLOOKUP(C194,[1]Sheet2!$A$1:$AS$610,31,FALSE)</f>
        <v>68939103958.520004</v>
      </c>
      <c r="AH194" s="42">
        <f>VLOOKUP(C194,[1]Sheet2!$A$1:$AS$610,32,FALSE)</f>
        <v>382996788292.53998</v>
      </c>
      <c r="AI194" s="42">
        <f>VLOOKUP(C194,[1]Sheet2!$A$1:$AS$610,33,FALSE)</f>
        <v>458658774343</v>
      </c>
      <c r="AJ194" s="42">
        <f t="shared" si="145"/>
        <v>114008442439.86</v>
      </c>
      <c r="AK194" s="42">
        <f>VLOOKUP(C194,[1]Sheet2!$A$1:$AS$610,35,FALSE)</f>
        <v>114008442439.86</v>
      </c>
      <c r="AL194" s="42">
        <f>VLOOKUP(C194,[1]Sheet2!$A$1:$AS$610,36,FALSE)</f>
        <v>0</v>
      </c>
      <c r="AM194" s="42">
        <f>VLOOKUP(C194,[1]Sheet2!$A$1:$AS$610,37,FALSE)</f>
        <v>0</v>
      </c>
      <c r="AN194" s="42">
        <f>VLOOKUP(C194,[1]Sheet2!$A$1:$AS$610,38,FALSE)</f>
        <v>0</v>
      </c>
      <c r="AO194" s="42">
        <f>VLOOKUP(C194,[1]Sheet2!$A$1:$AS$610,39,FALSE)</f>
        <v>0</v>
      </c>
      <c r="AP194" s="42">
        <f>VLOOKUP(C194,[1]Sheet2!$A$1:$AS$610,40,FALSE)</f>
        <v>0</v>
      </c>
      <c r="AQ194" s="42">
        <f t="shared" si="146"/>
        <v>0</v>
      </c>
      <c r="AR194" s="42">
        <f>VLOOKUP(C194,[1]Sheet2!$A$1:$AS$610,42,FALSE)</f>
        <v>0</v>
      </c>
      <c r="AS194" s="42">
        <f>VLOOKUP(C194,[1]Sheet2!$A$1:$AS$610,43,FALSE)</f>
        <v>0</v>
      </c>
      <c r="AT194" s="42">
        <f>VLOOKUP(C194,[1]Sheet2!$A$1:$AS$610,44,FALSE)</f>
        <v>0</v>
      </c>
      <c r="AU194" s="42">
        <f>VLOOKUP(C194,[1]Sheet2!$A$1:$AS$610,45,FALSE)</f>
        <v>0</v>
      </c>
      <c r="AV194" s="43">
        <f t="shared" si="147"/>
        <v>-114008442439.86035</v>
      </c>
      <c r="AW194" s="43">
        <f t="shared" si="148"/>
        <v>114008442439.86</v>
      </c>
      <c r="AX194" s="44">
        <f t="shared" si="149"/>
        <v>-3.509521484375E-4</v>
      </c>
    </row>
    <row r="195" spans="1:50" s="45" customFormat="1" ht="15" customHeight="1" x14ac:dyDescent="0.25">
      <c r="A195" s="37">
        <f t="shared" si="150"/>
        <v>143</v>
      </c>
      <c r="B195" s="37">
        <f t="shared" si="150"/>
        <v>4</v>
      </c>
      <c r="C195" s="38" t="s">
        <v>296</v>
      </c>
      <c r="D195" s="39" t="s">
        <v>227</v>
      </c>
      <c r="E195" s="40">
        <v>42734</v>
      </c>
      <c r="F195" s="41">
        <f t="shared" si="108"/>
        <v>2034000518000</v>
      </c>
      <c r="G195" s="42">
        <f t="shared" si="109"/>
        <v>121167544400</v>
      </c>
      <c r="H195" s="42">
        <v>32565444400</v>
      </c>
      <c r="I195" s="42">
        <v>11246100000</v>
      </c>
      <c r="J195" s="42">
        <v>2300000000</v>
      </c>
      <c r="K195" s="42">
        <v>75056000000</v>
      </c>
      <c r="L195" s="42">
        <f t="shared" si="110"/>
        <v>1604790625600</v>
      </c>
      <c r="M195" s="42">
        <v>66717008000</v>
      </c>
      <c r="N195" s="42">
        <v>1081165467000</v>
      </c>
      <c r="O195" s="42">
        <v>456908150600</v>
      </c>
      <c r="P195" s="42">
        <f t="shared" si="111"/>
        <v>308042348000</v>
      </c>
      <c r="Q195" s="42">
        <v>400000000</v>
      </c>
      <c r="R195" s="42">
        <v>0</v>
      </c>
      <c r="S195" s="42">
        <v>90000000000</v>
      </c>
      <c r="T195" s="42">
        <v>0</v>
      </c>
      <c r="U195" s="42">
        <v>217642348000</v>
      </c>
      <c r="V195" s="42">
        <f t="shared" si="112"/>
        <v>2074000518000</v>
      </c>
      <c r="W195" s="42">
        <f t="shared" si="113"/>
        <v>1389683212052</v>
      </c>
      <c r="X195" s="42">
        <v>986204492912</v>
      </c>
      <c r="Y195" s="42">
        <v>0</v>
      </c>
      <c r="Z195" s="42">
        <v>0</v>
      </c>
      <c r="AA195" s="42">
        <v>42776850000</v>
      </c>
      <c r="AB195" s="42">
        <v>2529250000</v>
      </c>
      <c r="AC195" s="42">
        <v>4391154440</v>
      </c>
      <c r="AD195" s="42">
        <v>352259166700</v>
      </c>
      <c r="AE195" s="42">
        <v>1522298000</v>
      </c>
      <c r="AF195" s="42">
        <f t="shared" si="114"/>
        <v>684317305948</v>
      </c>
      <c r="AG195" s="42">
        <v>66021992305</v>
      </c>
      <c r="AH195" s="42">
        <v>289853919820</v>
      </c>
      <c r="AI195" s="42">
        <v>328441393823</v>
      </c>
      <c r="AJ195" s="42">
        <f t="shared" si="115"/>
        <v>40000000000</v>
      </c>
      <c r="AK195" s="42">
        <v>40000000000</v>
      </c>
      <c r="AL195" s="42">
        <v>0</v>
      </c>
      <c r="AM195" s="42">
        <v>0</v>
      </c>
      <c r="AN195" s="42">
        <v>0</v>
      </c>
      <c r="AO195" s="42">
        <v>0</v>
      </c>
      <c r="AP195" s="42">
        <v>0</v>
      </c>
      <c r="AQ195" s="42">
        <f t="shared" si="116"/>
        <v>0</v>
      </c>
      <c r="AR195" s="42">
        <v>0</v>
      </c>
      <c r="AS195" s="42">
        <v>0</v>
      </c>
      <c r="AT195" s="42">
        <v>0</v>
      </c>
      <c r="AU195" s="42">
        <v>0</v>
      </c>
      <c r="AV195" s="43">
        <f t="shared" si="117"/>
        <v>-40000000000</v>
      </c>
      <c r="AW195" s="43">
        <f t="shared" si="126"/>
        <v>40000000000</v>
      </c>
      <c r="AX195" s="44">
        <f t="shared" si="119"/>
        <v>0</v>
      </c>
    </row>
    <row r="196" spans="1:50" s="45" customFormat="1" ht="15" customHeight="1" x14ac:dyDescent="0.25">
      <c r="A196" s="37">
        <f t="shared" si="150"/>
        <v>144</v>
      </c>
      <c r="B196" s="37">
        <f t="shared" si="150"/>
        <v>5</v>
      </c>
      <c r="C196" s="38" t="s">
        <v>297</v>
      </c>
      <c r="D196" s="39" t="s">
        <v>101</v>
      </c>
      <c r="E196" s="40">
        <v>42732</v>
      </c>
      <c r="F196" s="41">
        <f t="shared" si="108"/>
        <v>1677154764676</v>
      </c>
      <c r="G196" s="42">
        <f t="shared" si="109"/>
        <v>112648338340</v>
      </c>
      <c r="H196" s="42">
        <f>VLOOKUP(C196,[1]Sheet2!$A$1:$AS$610,6,FALSE)</f>
        <v>16729576313</v>
      </c>
      <c r="I196" s="42">
        <f>VLOOKUP(C196,[1]Sheet2!$A$1:$AS$610,7,FALSE)</f>
        <v>2178500000</v>
      </c>
      <c r="J196" s="42">
        <f>VLOOKUP(C196,[1]Sheet2!$A$1:$AS$610,8,FALSE)</f>
        <v>6672722054</v>
      </c>
      <c r="K196" s="42">
        <f>VLOOKUP(C196,[1]Sheet2!$A$1:$AS$610,9,FALSE)</f>
        <v>87067539973</v>
      </c>
      <c r="L196" s="42">
        <f t="shared" si="110"/>
        <v>1154804818558</v>
      </c>
      <c r="M196" s="42">
        <f>VLOOKUP(C196,[1]Sheet2!$A$1:$AS$610,11,FALSE)</f>
        <v>58916971558</v>
      </c>
      <c r="N196" s="42">
        <f>VLOOKUP(C196,[1]Sheet2!$A$1:$AS$610,12,FALSE)</f>
        <v>960294182000</v>
      </c>
      <c r="O196" s="42">
        <f>VLOOKUP(C196,[1]Sheet2!$A$1:$AS$610,13,FALSE)</f>
        <v>135593665000</v>
      </c>
      <c r="P196" s="42">
        <f t="shared" si="111"/>
        <v>409701607778</v>
      </c>
      <c r="Q196" s="42">
        <f>VLOOKUP(C196,[1]Sheet2!$A$1:$AS$610,15,FALSE)</f>
        <v>0</v>
      </c>
      <c r="R196" s="42">
        <f>VLOOKUP(C196,[1]Sheet2!$A$1:$AS$610,16,FALSE)</f>
        <v>0</v>
      </c>
      <c r="S196" s="42">
        <f>VLOOKUP(C196,[1]Sheet2!$A$1:$AS$610,17,FALSE)</f>
        <v>59043639778</v>
      </c>
      <c r="T196" s="42">
        <f>VLOOKUP(C196,[1]Sheet2!$A$1:$AS$610,18,FALSE)</f>
        <v>163129776000</v>
      </c>
      <c r="U196" s="42">
        <f>VLOOKUP(C196,[1]Sheet2!$A$1:$AS$610,19,FALSE)</f>
        <v>187528192000</v>
      </c>
      <c r="V196" s="42">
        <f t="shared" si="112"/>
        <v>1954654764676</v>
      </c>
      <c r="W196" s="42">
        <f t="shared" si="113"/>
        <v>992081219276</v>
      </c>
      <c r="X196" s="42">
        <f>VLOOKUP(C196,[1]Sheet2!$A$1:$AS$610,22,FALSE)</f>
        <v>650515884676</v>
      </c>
      <c r="Y196" s="42">
        <f>VLOOKUP(C196,[1]Sheet2!$A$1:$AS$610,23,FALSE)</f>
        <v>0</v>
      </c>
      <c r="Z196" s="42">
        <f>VLOOKUP(C196,[1]Sheet2!$A$1:$AS$610,24,FALSE)</f>
        <v>0</v>
      </c>
      <c r="AA196" s="42">
        <f>VLOOKUP(C196,[1]Sheet2!$A$1:$AS$610,25,FALSE)</f>
        <v>45935900000</v>
      </c>
      <c r="AB196" s="42">
        <f>VLOOKUP(C196,[1]Sheet2!$A$1:$AS$610,26,FALSE)</f>
        <v>2378000000</v>
      </c>
      <c r="AC196" s="42">
        <f>VLOOKUP(C196,[1]Sheet2!$A$1:$AS$610,27,FALSE)</f>
        <v>250000000</v>
      </c>
      <c r="AD196" s="42">
        <f>VLOOKUP(C196,[1]Sheet2!$A$1:$AS$610,28,FALSE)</f>
        <v>290851737000</v>
      </c>
      <c r="AE196" s="42">
        <f>VLOOKUP(C196,[1]Sheet2!$A$1:$AS$610,29,FALSE)</f>
        <v>2149697600</v>
      </c>
      <c r="AF196" s="42">
        <f t="shared" si="114"/>
        <v>962573545400</v>
      </c>
      <c r="AG196" s="42">
        <f>VLOOKUP(C196,[1]Sheet2!$A$1:$AS$610,31,FALSE)</f>
        <v>99813701903</v>
      </c>
      <c r="AH196" s="42">
        <f>VLOOKUP(C196,[1]Sheet2!$A$1:$AS$610,32,FALSE)</f>
        <v>296645768210</v>
      </c>
      <c r="AI196" s="42">
        <f>VLOOKUP(C196,[1]Sheet2!$A$1:$AS$610,33,FALSE)</f>
        <v>566114075287</v>
      </c>
      <c r="AJ196" s="42">
        <f t="shared" si="115"/>
        <v>280000000000</v>
      </c>
      <c r="AK196" s="42">
        <f>VLOOKUP(C196,[1]Sheet2!$A$1:$AS$610,35,FALSE)</f>
        <v>80000000000</v>
      </c>
      <c r="AL196" s="42">
        <f>VLOOKUP(C196,[1]Sheet2!$A$1:$AS$610,36,FALSE)</f>
        <v>0</v>
      </c>
      <c r="AM196" s="42">
        <f>VLOOKUP(C196,[1]Sheet2!$A$1:$AS$610,37,FALSE)</f>
        <v>0</v>
      </c>
      <c r="AN196" s="42">
        <f>VLOOKUP(C196,[1]Sheet2!$A$1:$AS$610,38,FALSE)</f>
        <v>200000000000</v>
      </c>
      <c r="AO196" s="42">
        <f>VLOOKUP(C196,[1]Sheet2!$A$1:$AS$610,39,FALSE)</f>
        <v>0</v>
      </c>
      <c r="AP196" s="42">
        <f>VLOOKUP(C196,[1]Sheet2!$A$1:$AS$610,40,FALSE)</f>
        <v>0</v>
      </c>
      <c r="AQ196" s="42">
        <f t="shared" si="116"/>
        <v>2500000000</v>
      </c>
      <c r="AR196" s="42">
        <f>VLOOKUP(C196,[1]Sheet2!$A$1:$AS$610,42,FALSE)</f>
        <v>0</v>
      </c>
      <c r="AS196" s="42">
        <f>VLOOKUP(C196,[1]Sheet2!$A$1:$AS$610,43,FALSE)</f>
        <v>2500000000</v>
      </c>
      <c r="AT196" s="42">
        <f>VLOOKUP(C196,[1]Sheet2!$A$1:$AS$610,44,FALSE)</f>
        <v>0</v>
      </c>
      <c r="AU196" s="42">
        <f>VLOOKUP(C196,[1]Sheet2!$A$1:$AS$610,45,FALSE)</f>
        <v>0</v>
      </c>
      <c r="AV196" s="43">
        <f t="shared" si="117"/>
        <v>-277500000000</v>
      </c>
      <c r="AW196" s="43">
        <f t="shared" si="126"/>
        <v>277500000000</v>
      </c>
      <c r="AX196" s="44">
        <f t="shared" si="119"/>
        <v>0</v>
      </c>
    </row>
    <row r="197" spans="1:50" s="45" customFormat="1" ht="15" customHeight="1" x14ac:dyDescent="0.25">
      <c r="A197" s="37">
        <f t="shared" si="150"/>
        <v>145</v>
      </c>
      <c r="B197" s="37">
        <f t="shared" si="150"/>
        <v>6</v>
      </c>
      <c r="C197" s="38" t="s">
        <v>298</v>
      </c>
      <c r="D197" s="39" t="s">
        <v>96</v>
      </c>
      <c r="E197" s="40">
        <v>42734</v>
      </c>
      <c r="F197" s="41">
        <f t="shared" si="108"/>
        <v>743880240150</v>
      </c>
      <c r="G197" s="42">
        <f t="shared" si="109"/>
        <v>36224899000</v>
      </c>
      <c r="H197" s="42">
        <f>VLOOKUP(C197,[1]Sheet2!$A$1:$AS$610,6,FALSE)</f>
        <v>7128750000</v>
      </c>
      <c r="I197" s="42">
        <f>VLOOKUP(C197,[1]Sheet2!$A$1:$AS$610,7,FALSE)</f>
        <v>10999673000</v>
      </c>
      <c r="J197" s="42">
        <f>VLOOKUP(C197,[1]Sheet2!$A$1:$AS$610,8,FALSE)</f>
        <v>1252597000</v>
      </c>
      <c r="K197" s="42">
        <f>VLOOKUP(C197,[1]Sheet2!$A$1:$AS$610,9,FALSE)</f>
        <v>16843879000</v>
      </c>
      <c r="L197" s="42">
        <f t="shared" si="110"/>
        <v>559967571000</v>
      </c>
      <c r="M197" s="42">
        <f>VLOOKUP(C197,[1]Sheet2!$A$1:$AS$610,11,FALSE)</f>
        <v>31762316000</v>
      </c>
      <c r="N197" s="42">
        <f>VLOOKUP(C197,[1]Sheet2!$A$1:$AS$610,12,FALSE)</f>
        <v>448282207000</v>
      </c>
      <c r="O197" s="42">
        <f>VLOOKUP(C197,[1]Sheet2!$A$1:$AS$610,13,FALSE)</f>
        <v>79923048000</v>
      </c>
      <c r="P197" s="42">
        <f t="shared" si="111"/>
        <v>147687770150</v>
      </c>
      <c r="Q197" s="42">
        <f>VLOOKUP(C197,[1]Sheet2!$A$1:$AS$610,15,FALSE)</f>
        <v>0</v>
      </c>
      <c r="R197" s="42">
        <f>VLOOKUP(C197,[1]Sheet2!$A$1:$AS$610,16,FALSE)</f>
        <v>0</v>
      </c>
      <c r="S197" s="42">
        <f>VLOOKUP(C197,[1]Sheet2!$A$1:$AS$610,17,FALSE)</f>
        <v>35454205150</v>
      </c>
      <c r="T197" s="42">
        <f>VLOOKUP(C197,[1]Sheet2!$A$1:$AS$610,18,FALSE)</f>
        <v>28663098000</v>
      </c>
      <c r="U197" s="42">
        <f>VLOOKUP(C197,[1]Sheet2!$A$1:$AS$610,19,FALSE)</f>
        <v>83570467000</v>
      </c>
      <c r="V197" s="42">
        <f t="shared" si="112"/>
        <v>765514322250</v>
      </c>
      <c r="W197" s="42">
        <f t="shared" si="113"/>
        <v>357244577900</v>
      </c>
      <c r="X197" s="42">
        <f>VLOOKUP(C197,[1]Sheet2!$A$1:$AS$610,22,FALSE)</f>
        <v>203506739455</v>
      </c>
      <c r="Y197" s="42">
        <f>VLOOKUP(C197,[1]Sheet2!$A$1:$AS$610,23,FALSE)</f>
        <v>0</v>
      </c>
      <c r="Z197" s="42">
        <f>VLOOKUP(C197,[1]Sheet2!$A$1:$AS$610,24,FALSE)</f>
        <v>0</v>
      </c>
      <c r="AA197" s="42">
        <f>VLOOKUP(C197,[1]Sheet2!$A$1:$AS$610,25,FALSE)</f>
        <v>5430200000</v>
      </c>
      <c r="AB197" s="42">
        <f>VLOOKUP(C197,[1]Sheet2!$A$1:$AS$610,26,FALSE)</f>
        <v>12205000000</v>
      </c>
      <c r="AC197" s="42">
        <f>VLOOKUP(C197,[1]Sheet2!$A$1:$AS$610,27,FALSE)</f>
        <v>1812842300</v>
      </c>
      <c r="AD197" s="42">
        <f>VLOOKUP(C197,[1]Sheet2!$A$1:$AS$610,28,FALSE)</f>
        <v>132590796470</v>
      </c>
      <c r="AE197" s="42">
        <f>VLOOKUP(C197,[1]Sheet2!$A$1:$AS$610,29,FALSE)</f>
        <v>1698999675</v>
      </c>
      <c r="AF197" s="42">
        <f t="shared" si="114"/>
        <v>408269744350</v>
      </c>
      <c r="AG197" s="42">
        <f>VLOOKUP(C197,[1]Sheet2!$A$1:$AS$610,31,FALSE)</f>
        <v>54832013500</v>
      </c>
      <c r="AH197" s="42">
        <f>VLOOKUP(C197,[1]Sheet2!$A$1:$AS$610,32,FALSE)</f>
        <v>166319157472</v>
      </c>
      <c r="AI197" s="42">
        <f>VLOOKUP(C197,[1]Sheet2!$A$1:$AS$610,33,FALSE)</f>
        <v>187118573378</v>
      </c>
      <c r="AJ197" s="42">
        <f t="shared" si="115"/>
        <v>33048487100</v>
      </c>
      <c r="AK197" s="42">
        <f>VLOOKUP(C197,[1]Sheet2!$A$1:$AS$610,35,FALSE)</f>
        <v>33048487100</v>
      </c>
      <c r="AL197" s="42">
        <f>VLOOKUP(C197,[1]Sheet2!$A$1:$AS$610,36,FALSE)</f>
        <v>0</v>
      </c>
      <c r="AM197" s="42">
        <f>VLOOKUP(C197,[1]Sheet2!$A$1:$AS$610,37,FALSE)</f>
        <v>0</v>
      </c>
      <c r="AN197" s="42">
        <f>VLOOKUP(C197,[1]Sheet2!$A$1:$AS$610,38,FALSE)</f>
        <v>0</v>
      </c>
      <c r="AO197" s="42">
        <f>VLOOKUP(C197,[1]Sheet2!$A$1:$AS$610,39,FALSE)</f>
        <v>0</v>
      </c>
      <c r="AP197" s="42">
        <f>VLOOKUP(C197,[1]Sheet2!$A$1:$AS$610,40,FALSE)</f>
        <v>0</v>
      </c>
      <c r="AQ197" s="42">
        <f t="shared" si="116"/>
        <v>11414405000</v>
      </c>
      <c r="AR197" s="42">
        <f>VLOOKUP(C197,[1]Sheet2!$A$1:$AS$610,42,FALSE)</f>
        <v>0</v>
      </c>
      <c r="AS197" s="42">
        <f>VLOOKUP(C197,[1]Sheet2!$A$1:$AS$610,43,FALSE)</f>
        <v>1500000000</v>
      </c>
      <c r="AT197" s="42">
        <f>VLOOKUP(C197,[1]Sheet2!$A$1:$AS$610,44,FALSE)</f>
        <v>9914405000</v>
      </c>
      <c r="AU197" s="42">
        <f>VLOOKUP(C197,[1]Sheet2!$A$1:$AS$610,45,FALSE)</f>
        <v>0</v>
      </c>
      <c r="AV197" s="43">
        <f t="shared" si="117"/>
        <v>-21634082100</v>
      </c>
      <c r="AW197" s="43">
        <f t="shared" si="126"/>
        <v>21634082100</v>
      </c>
      <c r="AX197" s="44">
        <f t="shared" si="119"/>
        <v>0</v>
      </c>
    </row>
    <row r="198" spans="1:50" s="45" customFormat="1" ht="15" customHeight="1" x14ac:dyDescent="0.25">
      <c r="A198" s="37">
        <f t="shared" si="150"/>
        <v>146</v>
      </c>
      <c r="B198" s="37">
        <f t="shared" si="150"/>
        <v>7</v>
      </c>
      <c r="C198" s="47" t="s">
        <v>299</v>
      </c>
      <c r="D198" s="39" t="s">
        <v>111</v>
      </c>
      <c r="E198" s="40">
        <v>42734</v>
      </c>
      <c r="F198" s="48">
        <f t="shared" si="108"/>
        <v>1185391578260</v>
      </c>
      <c r="G198" s="49">
        <f t="shared" si="109"/>
        <v>57004346260</v>
      </c>
      <c r="H198" s="49">
        <v>17250000000</v>
      </c>
      <c r="I198" s="49">
        <v>3159900000</v>
      </c>
      <c r="J198" s="49">
        <v>500000000</v>
      </c>
      <c r="K198" s="49">
        <v>36094446260</v>
      </c>
      <c r="L198" s="49">
        <f t="shared" si="110"/>
        <v>963439429000</v>
      </c>
      <c r="M198" s="49">
        <v>26698889000</v>
      </c>
      <c r="N198" s="49">
        <v>675736319000</v>
      </c>
      <c r="O198" s="49">
        <v>261004221000</v>
      </c>
      <c r="P198" s="49">
        <f t="shared" si="111"/>
        <v>164947803000</v>
      </c>
      <c r="Q198" s="49">
        <v>0</v>
      </c>
      <c r="R198" s="49">
        <v>0</v>
      </c>
      <c r="S198" s="49">
        <v>46202400000</v>
      </c>
      <c r="T198" s="49">
        <v>0</v>
      </c>
      <c r="U198" s="49">
        <v>118745403000</v>
      </c>
      <c r="V198" s="49">
        <f t="shared" si="112"/>
        <v>1233245068495</v>
      </c>
      <c r="W198" s="49">
        <f t="shared" si="113"/>
        <v>663527532088</v>
      </c>
      <c r="X198" s="49">
        <v>482973281948</v>
      </c>
      <c r="Y198" s="49">
        <v>0</v>
      </c>
      <c r="Z198" s="49">
        <v>0</v>
      </c>
      <c r="AA198" s="49">
        <v>9898236000</v>
      </c>
      <c r="AB198" s="49">
        <v>0</v>
      </c>
      <c r="AC198" s="49">
        <v>1970990000</v>
      </c>
      <c r="AD198" s="49">
        <v>166185024140</v>
      </c>
      <c r="AE198" s="49">
        <v>2500000000</v>
      </c>
      <c r="AF198" s="49">
        <f t="shared" si="114"/>
        <v>569717536407</v>
      </c>
      <c r="AG198" s="49">
        <v>76869866600</v>
      </c>
      <c r="AH198" s="49">
        <v>202278905467</v>
      </c>
      <c r="AI198" s="49">
        <v>290568764340</v>
      </c>
      <c r="AJ198" s="49">
        <f t="shared" si="115"/>
        <v>49353490235</v>
      </c>
      <c r="AK198" s="49">
        <v>49353490235</v>
      </c>
      <c r="AL198" s="49">
        <v>0</v>
      </c>
      <c r="AM198" s="49">
        <v>0</v>
      </c>
      <c r="AN198" s="49">
        <v>0</v>
      </c>
      <c r="AO198" s="49">
        <v>0</v>
      </c>
      <c r="AP198" s="49">
        <v>0</v>
      </c>
      <c r="AQ198" s="49">
        <f t="shared" si="116"/>
        <v>1500000000</v>
      </c>
      <c r="AR198" s="49">
        <v>0</v>
      </c>
      <c r="AS198" s="49">
        <v>1500000000</v>
      </c>
      <c r="AT198" s="49">
        <v>0</v>
      </c>
      <c r="AU198" s="49">
        <v>0</v>
      </c>
      <c r="AV198" s="50">
        <f t="shared" si="117"/>
        <v>-47853490235</v>
      </c>
      <c r="AW198" s="50">
        <f t="shared" si="126"/>
        <v>47853490235</v>
      </c>
      <c r="AX198" s="44">
        <f t="shared" si="119"/>
        <v>0</v>
      </c>
    </row>
    <row r="199" spans="1:50" s="45" customFormat="1" ht="15" customHeight="1" x14ac:dyDescent="0.25">
      <c r="A199" s="46">
        <f t="shared" si="150"/>
        <v>147</v>
      </c>
      <c r="B199" s="46">
        <f t="shared" si="150"/>
        <v>8</v>
      </c>
      <c r="C199" s="47" t="s">
        <v>300</v>
      </c>
      <c r="D199" s="58" t="s">
        <v>264</v>
      </c>
      <c r="E199" s="57">
        <v>42733</v>
      </c>
      <c r="F199" s="48">
        <f t="shared" si="108"/>
        <v>805152479304</v>
      </c>
      <c r="G199" s="49">
        <f t="shared" si="109"/>
        <v>21067048304</v>
      </c>
      <c r="H199" s="49">
        <f>VLOOKUP(C199,[1]Sheet2!$A$1:$AS$610,6,FALSE)</f>
        <v>4012382652</v>
      </c>
      <c r="I199" s="49">
        <f>VLOOKUP(C199,[1]Sheet2!$A$1:$AS$610,7,FALSE)</f>
        <v>5000962402</v>
      </c>
      <c r="J199" s="49">
        <f>VLOOKUP(C199,[1]Sheet2!$A$1:$AS$610,8,FALSE)</f>
        <v>0</v>
      </c>
      <c r="K199" s="49">
        <f>VLOOKUP(C199,[1]Sheet2!$A$1:$AS$610,9,FALSE)</f>
        <v>12053703250</v>
      </c>
      <c r="L199" s="49">
        <f t="shared" si="110"/>
        <v>610310585000</v>
      </c>
      <c r="M199" s="49">
        <f>VLOOKUP(C199,[1]Sheet2!$A$1:$AS$610,11,FALSE)</f>
        <v>21723016000</v>
      </c>
      <c r="N199" s="49">
        <f>VLOOKUP(C199,[1]Sheet2!$A$1:$AS$610,12,FALSE)</f>
        <v>414633137000</v>
      </c>
      <c r="O199" s="49">
        <f>VLOOKUP(C199,[1]Sheet2!$A$1:$AS$610,13,FALSE)</f>
        <v>173954432000</v>
      </c>
      <c r="P199" s="49">
        <f t="shared" si="111"/>
        <v>173774846000</v>
      </c>
      <c r="Q199" s="49">
        <f>VLOOKUP(C199,[1]Sheet2!$A$1:$AS$610,15,FALSE)</f>
        <v>0</v>
      </c>
      <c r="R199" s="49">
        <f>VLOOKUP(C199,[1]Sheet2!$A$1:$AS$610,16,FALSE)</f>
        <v>0</v>
      </c>
      <c r="S199" s="49">
        <f>VLOOKUP(C199,[1]Sheet2!$A$1:$AS$610,17,FALSE)</f>
        <v>48000000000</v>
      </c>
      <c r="T199" s="49">
        <f>VLOOKUP(C199,[1]Sheet2!$A$1:$AS$610,18,FALSE)</f>
        <v>33356940000</v>
      </c>
      <c r="U199" s="49">
        <f>VLOOKUP(C199,[1]Sheet2!$A$1:$AS$610,19,FALSE)</f>
        <v>92417906000</v>
      </c>
      <c r="V199" s="49">
        <f t="shared" si="112"/>
        <v>824089104640</v>
      </c>
      <c r="W199" s="49">
        <f t="shared" si="113"/>
        <v>360240953700</v>
      </c>
      <c r="X199" s="49">
        <f>VLOOKUP(C199,[1]Sheet2!$A$1:$AS$610,22,FALSE)</f>
        <v>204150256730</v>
      </c>
      <c r="Y199" s="49">
        <f>VLOOKUP(C199,[1]Sheet2!$A$1:$AS$610,23,FALSE)</f>
        <v>0</v>
      </c>
      <c r="Z199" s="49">
        <f>VLOOKUP(C199,[1]Sheet2!$A$1:$AS$610,24,FALSE)</f>
        <v>0</v>
      </c>
      <c r="AA199" s="49">
        <f>VLOOKUP(C199,[1]Sheet2!$A$1:$AS$610,25,FALSE)</f>
        <v>14038794000</v>
      </c>
      <c r="AB199" s="49">
        <f>VLOOKUP(C199,[1]Sheet2!$A$1:$AS$610,26,FALSE)</f>
        <v>3728000000</v>
      </c>
      <c r="AC199" s="49">
        <f>VLOOKUP(C199,[1]Sheet2!$A$1:$AS$610,27,FALSE)</f>
        <v>901334600</v>
      </c>
      <c r="AD199" s="49">
        <f>VLOOKUP(C199,[1]Sheet2!$A$1:$AS$610,28,FALSE)</f>
        <v>136922568370</v>
      </c>
      <c r="AE199" s="49">
        <f>VLOOKUP(C199,[1]Sheet2!$A$1:$AS$610,29,FALSE)</f>
        <v>500000000</v>
      </c>
      <c r="AF199" s="49">
        <f t="shared" si="114"/>
        <v>463848150940</v>
      </c>
      <c r="AG199" s="49">
        <f>VLOOKUP(C199,[1]Sheet2!$A$1:$AS$610,31,FALSE)</f>
        <v>38795469700</v>
      </c>
      <c r="AH199" s="49">
        <f>VLOOKUP(C199,[1]Sheet2!$A$1:$AS$610,32,FALSE)</f>
        <v>129650396102</v>
      </c>
      <c r="AI199" s="49">
        <f>VLOOKUP(C199,[1]Sheet2!$A$1:$AS$610,33,FALSE)</f>
        <v>295402285138</v>
      </c>
      <c r="AJ199" s="49">
        <f t="shared" si="115"/>
        <v>23436625336</v>
      </c>
      <c r="AK199" s="49">
        <f>VLOOKUP(C199,[1]Sheet2!$A$1:$AS$610,35,FALSE)</f>
        <v>23436625336</v>
      </c>
      <c r="AL199" s="49">
        <f>VLOOKUP(C199,[1]Sheet2!$A$1:$AS$610,36,FALSE)</f>
        <v>0</v>
      </c>
      <c r="AM199" s="49">
        <f>VLOOKUP(C199,[1]Sheet2!$A$1:$AS$610,37,FALSE)</f>
        <v>0</v>
      </c>
      <c r="AN199" s="49">
        <f>VLOOKUP(C199,[1]Sheet2!$A$1:$AS$610,38,FALSE)</f>
        <v>0</v>
      </c>
      <c r="AO199" s="49">
        <f>VLOOKUP(C199,[1]Sheet2!$A$1:$AS$610,39,FALSE)</f>
        <v>0</v>
      </c>
      <c r="AP199" s="49">
        <f>VLOOKUP(C199,[1]Sheet2!$A$1:$AS$610,40,FALSE)</f>
        <v>0</v>
      </c>
      <c r="AQ199" s="49">
        <f t="shared" si="116"/>
        <v>4500000000</v>
      </c>
      <c r="AR199" s="49">
        <f>VLOOKUP(C199,[1]Sheet2!$A$1:$AS$610,42,FALSE)</f>
        <v>0</v>
      </c>
      <c r="AS199" s="49">
        <f>VLOOKUP(C199,[1]Sheet2!$A$1:$AS$610,43,FALSE)</f>
        <v>4500000000</v>
      </c>
      <c r="AT199" s="49">
        <f>VLOOKUP(C199,[1]Sheet2!$A$1:$AS$610,44,FALSE)</f>
        <v>0</v>
      </c>
      <c r="AU199" s="49">
        <f>VLOOKUP(C199,[1]Sheet2!$A$1:$AS$610,45,FALSE)</f>
        <v>0</v>
      </c>
      <c r="AV199" s="50">
        <f t="shared" si="117"/>
        <v>-18936625336</v>
      </c>
      <c r="AW199" s="50">
        <f t="shared" si="126"/>
        <v>18936625336</v>
      </c>
      <c r="AX199" s="44">
        <f t="shared" si="119"/>
        <v>0</v>
      </c>
    </row>
    <row r="200" spans="1:50" s="45" customFormat="1" ht="15" customHeight="1" x14ac:dyDescent="0.25">
      <c r="A200" s="37">
        <f t="shared" si="150"/>
        <v>148</v>
      </c>
      <c r="B200" s="37">
        <f t="shared" si="150"/>
        <v>9</v>
      </c>
      <c r="C200" s="38" t="s">
        <v>301</v>
      </c>
      <c r="D200" s="39" t="s">
        <v>191</v>
      </c>
      <c r="E200" s="40">
        <v>42725</v>
      </c>
      <c r="F200" s="41">
        <f t="shared" si="108"/>
        <v>1200857256603</v>
      </c>
      <c r="G200" s="42">
        <f t="shared" si="109"/>
        <v>77798900000</v>
      </c>
      <c r="H200" s="42">
        <f>VLOOKUP(C200,[1]Sheet2!$A$1:$AS$610,6,FALSE)</f>
        <v>16906000000</v>
      </c>
      <c r="I200" s="42">
        <f>VLOOKUP(C200,[1]Sheet2!$A$1:$AS$610,7,FALSE)</f>
        <v>4102000000</v>
      </c>
      <c r="J200" s="42">
        <f>VLOOKUP(C200,[1]Sheet2!$A$1:$AS$610,8,FALSE)</f>
        <v>1230000000</v>
      </c>
      <c r="K200" s="42">
        <f>VLOOKUP(C200,[1]Sheet2!$A$1:$AS$610,9,FALSE)</f>
        <v>55560900000</v>
      </c>
      <c r="L200" s="42">
        <f t="shared" si="110"/>
        <v>776447139878</v>
      </c>
      <c r="M200" s="42">
        <f>VLOOKUP(C200,[1]Sheet2!$A$1:$AS$610,11,FALSE)</f>
        <v>24858267000</v>
      </c>
      <c r="N200" s="42">
        <f>VLOOKUP(C200,[1]Sheet2!$A$1:$AS$610,12,FALSE)</f>
        <v>656014730878</v>
      </c>
      <c r="O200" s="42">
        <f>VLOOKUP(C200,[1]Sheet2!$A$1:$AS$610,13,FALSE)</f>
        <v>95574142000</v>
      </c>
      <c r="P200" s="42">
        <f t="shared" si="111"/>
        <v>346611216725</v>
      </c>
      <c r="Q200" s="42">
        <f>VLOOKUP(C200,[1]Sheet2!$A$1:$AS$610,15,FALSE)</f>
        <v>758691725</v>
      </c>
      <c r="R200" s="42">
        <f>VLOOKUP(C200,[1]Sheet2!$A$1:$AS$610,16,FALSE)</f>
        <v>0</v>
      </c>
      <c r="S200" s="42">
        <f>VLOOKUP(C200,[1]Sheet2!$A$1:$AS$610,17,FALSE)</f>
        <v>75679936000</v>
      </c>
      <c r="T200" s="42">
        <f>VLOOKUP(C200,[1]Sheet2!$A$1:$AS$610,18,FALSE)</f>
        <v>170421833000</v>
      </c>
      <c r="U200" s="42">
        <f>VLOOKUP(C200,[1]Sheet2!$A$1:$AS$610,19,FALSE)</f>
        <v>99750756000</v>
      </c>
      <c r="V200" s="42">
        <f t="shared" si="112"/>
        <v>1236357256603</v>
      </c>
      <c r="W200" s="42">
        <f t="shared" si="113"/>
        <v>698603821653</v>
      </c>
      <c r="X200" s="42">
        <f>VLOOKUP(C200,[1]Sheet2!$A$1:$AS$610,22,FALSE)</f>
        <v>513130237553</v>
      </c>
      <c r="Y200" s="42">
        <f>VLOOKUP(C200,[1]Sheet2!$A$1:$AS$610,23,FALSE)</f>
        <v>0</v>
      </c>
      <c r="Z200" s="42">
        <f>VLOOKUP(C200,[1]Sheet2!$A$1:$AS$610,24,FALSE)</f>
        <v>0</v>
      </c>
      <c r="AA200" s="42">
        <f>VLOOKUP(C200,[1]Sheet2!$A$1:$AS$610,25,FALSE)</f>
        <v>14012800000</v>
      </c>
      <c r="AB200" s="42">
        <f>VLOOKUP(C200,[1]Sheet2!$A$1:$AS$610,26,FALSE)</f>
        <v>900000000</v>
      </c>
      <c r="AC200" s="42">
        <f>VLOOKUP(C200,[1]Sheet2!$A$1:$AS$610,27,FALSE)</f>
        <v>1897500000</v>
      </c>
      <c r="AD200" s="42">
        <f>VLOOKUP(C200,[1]Sheet2!$A$1:$AS$610,28,FALSE)</f>
        <v>168163284100</v>
      </c>
      <c r="AE200" s="42">
        <f>VLOOKUP(C200,[1]Sheet2!$A$1:$AS$610,29,FALSE)</f>
        <v>500000000</v>
      </c>
      <c r="AF200" s="42">
        <f t="shared" si="114"/>
        <v>537753434950</v>
      </c>
      <c r="AG200" s="42">
        <f>VLOOKUP(C200,[1]Sheet2!$A$1:$AS$610,31,FALSE)</f>
        <v>41171148500</v>
      </c>
      <c r="AH200" s="42">
        <f>VLOOKUP(C200,[1]Sheet2!$A$1:$AS$610,32,FALSE)</f>
        <v>206180257414</v>
      </c>
      <c r="AI200" s="42">
        <f>VLOOKUP(C200,[1]Sheet2!$A$1:$AS$610,33,FALSE)</f>
        <v>290402029036</v>
      </c>
      <c r="AJ200" s="42">
        <f t="shared" si="115"/>
        <v>37500000000</v>
      </c>
      <c r="AK200" s="42">
        <f>VLOOKUP(C200,[1]Sheet2!$A$1:$AS$610,35,FALSE)</f>
        <v>37500000000</v>
      </c>
      <c r="AL200" s="42">
        <f>VLOOKUP(C200,[1]Sheet2!$A$1:$AS$610,36,FALSE)</f>
        <v>0</v>
      </c>
      <c r="AM200" s="42">
        <f>VLOOKUP(C200,[1]Sheet2!$A$1:$AS$610,37,FALSE)</f>
        <v>0</v>
      </c>
      <c r="AN200" s="42">
        <f>VLOOKUP(C200,[1]Sheet2!$A$1:$AS$610,38,FALSE)</f>
        <v>0</v>
      </c>
      <c r="AO200" s="42">
        <f>VLOOKUP(C200,[1]Sheet2!$A$1:$AS$610,39,FALSE)</f>
        <v>0</v>
      </c>
      <c r="AP200" s="42">
        <f>VLOOKUP(C200,[1]Sheet2!$A$1:$AS$610,40,FALSE)</f>
        <v>0</v>
      </c>
      <c r="AQ200" s="42">
        <f t="shared" si="116"/>
        <v>2000000000</v>
      </c>
      <c r="AR200" s="42">
        <f>VLOOKUP(C200,[1]Sheet2!$A$1:$AS$610,42,FALSE)</f>
        <v>0</v>
      </c>
      <c r="AS200" s="42">
        <f>VLOOKUP(C200,[1]Sheet2!$A$1:$AS$610,43,FALSE)</f>
        <v>2000000000</v>
      </c>
      <c r="AT200" s="42">
        <f>VLOOKUP(C200,[1]Sheet2!$A$1:$AS$610,44,FALSE)</f>
        <v>0</v>
      </c>
      <c r="AU200" s="42">
        <f>VLOOKUP(C200,[1]Sheet2!$A$1:$AS$610,45,FALSE)</f>
        <v>0</v>
      </c>
      <c r="AV200" s="43">
        <f t="shared" si="117"/>
        <v>-35500000000</v>
      </c>
      <c r="AW200" s="43">
        <f t="shared" si="126"/>
        <v>35500000000</v>
      </c>
      <c r="AX200" s="44">
        <f t="shared" si="119"/>
        <v>0</v>
      </c>
    </row>
    <row r="201" spans="1:50" s="45" customFormat="1" ht="15" customHeight="1" x14ac:dyDescent="0.25">
      <c r="A201" s="37">
        <f t="shared" si="150"/>
        <v>149</v>
      </c>
      <c r="B201" s="37">
        <f t="shared" si="150"/>
        <v>10</v>
      </c>
      <c r="C201" s="38" t="s">
        <v>302</v>
      </c>
      <c r="D201" s="39" t="s">
        <v>185</v>
      </c>
      <c r="E201" s="40">
        <v>42734</v>
      </c>
      <c r="F201" s="41">
        <f t="shared" si="108"/>
        <v>1555802959805.4099</v>
      </c>
      <c r="G201" s="42">
        <f t="shared" si="109"/>
        <v>87894497960.200012</v>
      </c>
      <c r="H201" s="42">
        <f>VLOOKUP(C201,[1]Sheet2!$A$1:$AS$610,6,FALSE)</f>
        <v>24890838432.950001</v>
      </c>
      <c r="I201" s="42">
        <f>VLOOKUP(C201,[1]Sheet2!$A$1:$AS$610,7,FALSE)</f>
        <v>6549550000</v>
      </c>
      <c r="J201" s="42">
        <f>VLOOKUP(C201,[1]Sheet2!$A$1:$AS$610,8,FALSE)</f>
        <v>8244981100.6400003</v>
      </c>
      <c r="K201" s="42">
        <f>VLOOKUP(C201,[1]Sheet2!$A$1:$AS$610,9,FALSE)</f>
        <v>48209128426.610001</v>
      </c>
      <c r="L201" s="42">
        <f t="shared" si="110"/>
        <v>967515796236</v>
      </c>
      <c r="M201" s="42">
        <f>VLOOKUP(C201,[1]Sheet2!$A$1:$AS$610,11,FALSE)</f>
        <v>46567820236</v>
      </c>
      <c r="N201" s="42">
        <f>VLOOKUP(C201,[1]Sheet2!$A$1:$AS$610,12,FALSE)</f>
        <v>789442526000</v>
      </c>
      <c r="O201" s="42">
        <f>VLOOKUP(C201,[1]Sheet2!$A$1:$AS$610,13,FALSE)</f>
        <v>131505450000</v>
      </c>
      <c r="P201" s="42">
        <f t="shared" si="111"/>
        <v>500392665609.21002</v>
      </c>
      <c r="Q201" s="42">
        <f>VLOOKUP(C201,[1]Sheet2!$A$1:$AS$610,15,FALSE)</f>
        <v>0</v>
      </c>
      <c r="R201" s="42">
        <f>VLOOKUP(C201,[1]Sheet2!$A$1:$AS$610,16,FALSE)</f>
        <v>0</v>
      </c>
      <c r="S201" s="42">
        <f>VLOOKUP(C201,[1]Sheet2!$A$1:$AS$610,17,FALSE)</f>
        <v>110891125609.21001</v>
      </c>
      <c r="T201" s="42">
        <f>VLOOKUP(C201,[1]Sheet2!$A$1:$AS$610,18,FALSE)</f>
        <v>155907301000</v>
      </c>
      <c r="U201" s="42">
        <f>VLOOKUP(C201,[1]Sheet2!$A$1:$AS$610,19,FALSE)</f>
        <v>233594239000</v>
      </c>
      <c r="V201" s="42">
        <f t="shared" si="112"/>
        <v>1547926296901.4102</v>
      </c>
      <c r="W201" s="42">
        <f t="shared" si="113"/>
        <v>1016366085734.66</v>
      </c>
      <c r="X201" s="42">
        <f>VLOOKUP(C201,[1]Sheet2!$A$1:$AS$610,22,FALSE)</f>
        <v>653470537065.76001</v>
      </c>
      <c r="Y201" s="42">
        <f>VLOOKUP(C201,[1]Sheet2!$A$1:$AS$610,23,FALSE)</f>
        <v>0</v>
      </c>
      <c r="Z201" s="42">
        <f>VLOOKUP(C201,[1]Sheet2!$A$1:$AS$610,24,FALSE)</f>
        <v>0</v>
      </c>
      <c r="AA201" s="42">
        <f>VLOOKUP(C201,[1]Sheet2!$A$1:$AS$610,25,FALSE)</f>
        <v>32052764192</v>
      </c>
      <c r="AB201" s="42">
        <f>VLOOKUP(C201,[1]Sheet2!$A$1:$AS$610,26,FALSE)</f>
        <v>750000000</v>
      </c>
      <c r="AC201" s="42">
        <f>VLOOKUP(C201,[1]Sheet2!$A$1:$AS$610,27,FALSE)</f>
        <v>0</v>
      </c>
      <c r="AD201" s="42">
        <f>VLOOKUP(C201,[1]Sheet2!$A$1:$AS$610,28,FALSE)</f>
        <v>329092784476.90002</v>
      </c>
      <c r="AE201" s="42">
        <f>VLOOKUP(C201,[1]Sheet2!$A$1:$AS$610,29,FALSE)</f>
        <v>1000000000</v>
      </c>
      <c r="AF201" s="42">
        <f t="shared" si="114"/>
        <v>531560211166.75</v>
      </c>
      <c r="AG201" s="42">
        <f>VLOOKUP(C201,[1]Sheet2!$A$1:$AS$610,31,FALSE)</f>
        <v>100570138000</v>
      </c>
      <c r="AH201" s="42">
        <f>VLOOKUP(C201,[1]Sheet2!$A$1:$AS$610,32,FALSE)</f>
        <v>208499992662.01999</v>
      </c>
      <c r="AI201" s="42">
        <f>VLOOKUP(C201,[1]Sheet2!$A$1:$AS$610,33,FALSE)</f>
        <v>222490080504.73001</v>
      </c>
      <c r="AJ201" s="42">
        <f t="shared" si="115"/>
        <v>0</v>
      </c>
      <c r="AK201" s="42">
        <f>VLOOKUP(C201,[1]Sheet2!$A$1:$AS$610,35,FALSE)</f>
        <v>0</v>
      </c>
      <c r="AL201" s="42">
        <f>VLOOKUP(C201,[1]Sheet2!$A$1:$AS$610,36,FALSE)</f>
        <v>0</v>
      </c>
      <c r="AM201" s="42">
        <f>VLOOKUP(C201,[1]Sheet2!$A$1:$AS$610,37,FALSE)</f>
        <v>0</v>
      </c>
      <c r="AN201" s="42">
        <f>VLOOKUP(C201,[1]Sheet2!$A$1:$AS$610,38,FALSE)</f>
        <v>0</v>
      </c>
      <c r="AO201" s="42">
        <f>VLOOKUP(C201,[1]Sheet2!$A$1:$AS$610,39,FALSE)</f>
        <v>0</v>
      </c>
      <c r="AP201" s="42">
        <f>VLOOKUP(C201,[1]Sheet2!$A$1:$AS$610,40,FALSE)</f>
        <v>0</v>
      </c>
      <c r="AQ201" s="42">
        <f t="shared" si="116"/>
        <v>7876662904</v>
      </c>
      <c r="AR201" s="42">
        <f>VLOOKUP(C201,[1]Sheet2!$A$1:$AS$610,42,FALSE)</f>
        <v>0</v>
      </c>
      <c r="AS201" s="42">
        <f>VLOOKUP(C201,[1]Sheet2!$A$1:$AS$610,43,FALSE)</f>
        <v>0</v>
      </c>
      <c r="AT201" s="42">
        <f>VLOOKUP(C201,[1]Sheet2!$A$1:$AS$610,44,FALSE)</f>
        <v>7876662904</v>
      </c>
      <c r="AU201" s="42">
        <f>VLOOKUP(C201,[1]Sheet2!$A$1:$AS$610,45,FALSE)</f>
        <v>0</v>
      </c>
      <c r="AV201" s="43">
        <f t="shared" si="117"/>
        <v>7876662903.9997559</v>
      </c>
      <c r="AW201" s="43">
        <f t="shared" si="126"/>
        <v>-7876662904</v>
      </c>
      <c r="AX201" s="44">
        <f t="shared" si="119"/>
        <v>-2.44140625E-4</v>
      </c>
    </row>
    <row r="202" spans="1:50" s="45" customFormat="1" ht="15" customHeight="1" x14ac:dyDescent="0.25">
      <c r="A202" s="37">
        <f t="shared" si="150"/>
        <v>150</v>
      </c>
      <c r="B202" s="37">
        <f t="shared" si="150"/>
        <v>11</v>
      </c>
      <c r="C202" s="47" t="s">
        <v>303</v>
      </c>
      <c r="D202" s="39" t="s">
        <v>149</v>
      </c>
      <c r="E202" s="40">
        <v>42726</v>
      </c>
      <c r="F202" s="48">
        <f t="shared" si="108"/>
        <v>1231069665832</v>
      </c>
      <c r="G202" s="49">
        <f t="shared" si="109"/>
        <v>122164571867</v>
      </c>
      <c r="H202" s="49">
        <v>35439622467</v>
      </c>
      <c r="I202" s="49">
        <v>2736985000</v>
      </c>
      <c r="J202" s="49">
        <v>3612546650</v>
      </c>
      <c r="K202" s="49">
        <v>80375417750</v>
      </c>
      <c r="L202" s="49">
        <f t="shared" si="110"/>
        <v>849186063000</v>
      </c>
      <c r="M202" s="49">
        <v>38198640000</v>
      </c>
      <c r="N202" s="49">
        <v>614655240000</v>
      </c>
      <c r="O202" s="49">
        <v>196332183000</v>
      </c>
      <c r="P202" s="49">
        <f t="shared" si="111"/>
        <v>259719030965</v>
      </c>
      <c r="Q202" s="49">
        <v>0</v>
      </c>
      <c r="R202" s="49">
        <v>0</v>
      </c>
      <c r="S202" s="49">
        <v>91213278965</v>
      </c>
      <c r="T202" s="49">
        <v>49984012000</v>
      </c>
      <c r="U202" s="49">
        <v>118521740000</v>
      </c>
      <c r="V202" s="49">
        <f t="shared" si="112"/>
        <v>1247569665832</v>
      </c>
      <c r="W202" s="49">
        <f t="shared" si="113"/>
        <v>664071078382</v>
      </c>
      <c r="X202" s="49">
        <v>427259880922</v>
      </c>
      <c r="Y202" s="49">
        <v>0</v>
      </c>
      <c r="Z202" s="49">
        <v>2000000000</v>
      </c>
      <c r="AA202" s="49">
        <v>24605005080</v>
      </c>
      <c r="AB202" s="49">
        <v>1500000000</v>
      </c>
      <c r="AC202" s="49">
        <v>200753215000</v>
      </c>
      <c r="AD202" s="49">
        <v>452977380</v>
      </c>
      <c r="AE202" s="49">
        <v>7500000000</v>
      </c>
      <c r="AF202" s="49">
        <f t="shared" si="114"/>
        <v>583498587450</v>
      </c>
      <c r="AG202" s="49">
        <v>48110274000</v>
      </c>
      <c r="AH202" s="49">
        <v>234578144310</v>
      </c>
      <c r="AI202" s="49">
        <v>300810169140</v>
      </c>
      <c r="AJ202" s="49">
        <f t="shared" si="115"/>
        <v>19000000000</v>
      </c>
      <c r="AK202" s="49">
        <v>19000000000</v>
      </c>
      <c r="AL202" s="49">
        <v>0</v>
      </c>
      <c r="AM202" s="49">
        <v>0</v>
      </c>
      <c r="AN202" s="49">
        <v>0</v>
      </c>
      <c r="AO202" s="49">
        <v>0</v>
      </c>
      <c r="AP202" s="49">
        <v>0</v>
      </c>
      <c r="AQ202" s="49">
        <f t="shared" si="116"/>
        <v>2500000000</v>
      </c>
      <c r="AR202" s="49">
        <v>0</v>
      </c>
      <c r="AS202" s="49">
        <v>2500000000</v>
      </c>
      <c r="AT202" s="49">
        <v>0</v>
      </c>
      <c r="AU202" s="49">
        <v>0</v>
      </c>
      <c r="AV202" s="50">
        <f t="shared" si="117"/>
        <v>-16500000000</v>
      </c>
      <c r="AW202" s="50">
        <f t="shared" si="126"/>
        <v>16500000000</v>
      </c>
      <c r="AX202" s="44">
        <f t="shared" si="119"/>
        <v>0</v>
      </c>
    </row>
    <row r="203" spans="1:50" s="45" customFormat="1" ht="15" customHeight="1" x14ac:dyDescent="0.25">
      <c r="A203" s="37">
        <f t="shared" si="150"/>
        <v>151</v>
      </c>
      <c r="B203" s="37">
        <f t="shared" si="150"/>
        <v>12</v>
      </c>
      <c r="C203" s="38" t="s">
        <v>304</v>
      </c>
      <c r="D203" s="39" t="s">
        <v>96</v>
      </c>
      <c r="E203" s="40">
        <v>42731</v>
      </c>
      <c r="F203" s="41">
        <f t="shared" si="108"/>
        <v>836981362000</v>
      </c>
      <c r="G203" s="42">
        <f t="shared" si="109"/>
        <v>24483000000</v>
      </c>
      <c r="H203" s="42">
        <v>9573500000</v>
      </c>
      <c r="I203" s="42">
        <v>1749500000</v>
      </c>
      <c r="J203" s="42">
        <v>1150000000</v>
      </c>
      <c r="K203" s="42">
        <v>12010000000</v>
      </c>
      <c r="L203" s="42">
        <f t="shared" si="110"/>
        <v>620325925000</v>
      </c>
      <c r="M203" s="42">
        <v>23564420000</v>
      </c>
      <c r="N203" s="42">
        <v>465116915000</v>
      </c>
      <c r="O203" s="42">
        <v>131644590000</v>
      </c>
      <c r="P203" s="42">
        <f t="shared" si="111"/>
        <v>192172437000</v>
      </c>
      <c r="Q203" s="42">
        <v>0</v>
      </c>
      <c r="R203" s="42">
        <v>0</v>
      </c>
      <c r="S203" s="42">
        <v>59000000000</v>
      </c>
      <c r="T203" s="42">
        <v>53616402000</v>
      </c>
      <c r="U203" s="42">
        <v>79556035000</v>
      </c>
      <c r="V203" s="42">
        <f t="shared" si="112"/>
        <v>974681362000</v>
      </c>
      <c r="W203" s="42">
        <f t="shared" si="113"/>
        <v>438144727000</v>
      </c>
      <c r="X203" s="42">
        <v>294284354420</v>
      </c>
      <c r="Y203" s="42">
        <v>1350000000</v>
      </c>
      <c r="Z203" s="42">
        <v>0</v>
      </c>
      <c r="AA203" s="42">
        <v>15607930000</v>
      </c>
      <c r="AB203" s="42">
        <v>100000000</v>
      </c>
      <c r="AC203" s="42">
        <v>1122300000</v>
      </c>
      <c r="AD203" s="42">
        <v>124680142580</v>
      </c>
      <c r="AE203" s="42">
        <v>1000000000</v>
      </c>
      <c r="AF203" s="42">
        <f t="shared" si="114"/>
        <v>536536635000</v>
      </c>
      <c r="AG203" s="42">
        <v>25517784500</v>
      </c>
      <c r="AH203" s="42">
        <v>105597991500</v>
      </c>
      <c r="AI203" s="42">
        <v>405420859000</v>
      </c>
      <c r="AJ203" s="42">
        <f t="shared" si="115"/>
        <v>141700000000</v>
      </c>
      <c r="AK203" s="42">
        <v>9000000000</v>
      </c>
      <c r="AL203" s="42">
        <v>0</v>
      </c>
      <c r="AM203" s="42">
        <v>0</v>
      </c>
      <c r="AN203" s="42">
        <v>130700000000</v>
      </c>
      <c r="AO203" s="42">
        <v>2000000000</v>
      </c>
      <c r="AP203" s="42">
        <v>0</v>
      </c>
      <c r="AQ203" s="42">
        <f t="shared" si="116"/>
        <v>4000000000</v>
      </c>
      <c r="AR203" s="42">
        <v>0</v>
      </c>
      <c r="AS203" s="42">
        <v>2000000000</v>
      </c>
      <c r="AT203" s="42">
        <v>2000000000</v>
      </c>
      <c r="AU203" s="42">
        <v>0</v>
      </c>
      <c r="AV203" s="43">
        <f t="shared" si="117"/>
        <v>-137700000000</v>
      </c>
      <c r="AW203" s="43">
        <f t="shared" si="126"/>
        <v>137700000000</v>
      </c>
      <c r="AX203" s="44">
        <f t="shared" si="119"/>
        <v>0</v>
      </c>
    </row>
    <row r="204" spans="1:50" s="45" customFormat="1" ht="15" customHeight="1" x14ac:dyDescent="0.25">
      <c r="A204" s="37">
        <f t="shared" si="150"/>
        <v>152</v>
      </c>
      <c r="B204" s="37">
        <f t="shared" si="150"/>
        <v>13</v>
      </c>
      <c r="C204" s="38" t="s">
        <v>305</v>
      </c>
      <c r="D204" s="39" t="s">
        <v>96</v>
      </c>
      <c r="E204" s="40">
        <v>42727</v>
      </c>
      <c r="F204" s="41">
        <f t="shared" si="108"/>
        <v>1307945153270</v>
      </c>
      <c r="G204" s="42">
        <f t="shared" si="109"/>
        <v>47774667000</v>
      </c>
      <c r="H204" s="42">
        <v>15082000000</v>
      </c>
      <c r="I204" s="42">
        <v>1590000000</v>
      </c>
      <c r="J204" s="42">
        <v>2958000000</v>
      </c>
      <c r="K204" s="42">
        <v>28144667000</v>
      </c>
      <c r="L204" s="42">
        <f t="shared" si="110"/>
        <v>993358060270</v>
      </c>
      <c r="M204" s="42">
        <v>39210002823</v>
      </c>
      <c r="N204" s="42">
        <v>656605460000</v>
      </c>
      <c r="O204" s="42">
        <v>297542597447</v>
      </c>
      <c r="P204" s="42">
        <f t="shared" si="111"/>
        <v>266812426000</v>
      </c>
      <c r="Q204" s="42">
        <v>0</v>
      </c>
      <c r="R204" s="42">
        <v>0</v>
      </c>
      <c r="S204" s="42">
        <v>84552080000</v>
      </c>
      <c r="T204" s="42">
        <v>7500000000</v>
      </c>
      <c r="U204" s="42">
        <v>174760346000</v>
      </c>
      <c r="V204" s="42">
        <f t="shared" si="112"/>
        <v>1341945153270</v>
      </c>
      <c r="W204" s="42">
        <f t="shared" si="113"/>
        <v>741735550291</v>
      </c>
      <c r="X204" s="42">
        <v>479838513571</v>
      </c>
      <c r="Y204" s="42">
        <v>0</v>
      </c>
      <c r="Z204" s="42">
        <v>0</v>
      </c>
      <c r="AA204" s="42">
        <v>11721200000</v>
      </c>
      <c r="AB204" s="42">
        <v>3000000000</v>
      </c>
      <c r="AC204" s="42">
        <v>800000000</v>
      </c>
      <c r="AD204" s="42">
        <v>245375836720</v>
      </c>
      <c r="AE204" s="42">
        <v>1000000000</v>
      </c>
      <c r="AF204" s="42">
        <f t="shared" si="114"/>
        <v>600209602979</v>
      </c>
      <c r="AG204" s="42">
        <v>6966145500</v>
      </c>
      <c r="AH204" s="42">
        <v>288239380507</v>
      </c>
      <c r="AI204" s="42">
        <v>305004076972</v>
      </c>
      <c r="AJ204" s="42">
        <f t="shared" si="115"/>
        <v>35000000000</v>
      </c>
      <c r="AK204" s="42">
        <v>35000000000</v>
      </c>
      <c r="AL204" s="42">
        <v>0</v>
      </c>
      <c r="AM204" s="42">
        <v>0</v>
      </c>
      <c r="AN204" s="42">
        <v>0</v>
      </c>
      <c r="AO204" s="42">
        <v>0</v>
      </c>
      <c r="AP204" s="42">
        <v>0</v>
      </c>
      <c r="AQ204" s="42">
        <f t="shared" si="116"/>
        <v>1000000000</v>
      </c>
      <c r="AR204" s="42">
        <v>0</v>
      </c>
      <c r="AS204" s="42">
        <v>1000000000</v>
      </c>
      <c r="AT204" s="42">
        <v>0</v>
      </c>
      <c r="AU204" s="42">
        <v>0</v>
      </c>
      <c r="AV204" s="43">
        <f t="shared" si="117"/>
        <v>-34000000000</v>
      </c>
      <c r="AW204" s="43">
        <f t="shared" si="126"/>
        <v>34000000000</v>
      </c>
      <c r="AX204" s="44">
        <f t="shared" si="119"/>
        <v>0</v>
      </c>
    </row>
    <row r="205" spans="1:50" s="45" customFormat="1" ht="15" customHeight="1" x14ac:dyDescent="0.25">
      <c r="A205" s="37">
        <f t="shared" si="150"/>
        <v>153</v>
      </c>
      <c r="B205" s="37">
        <f t="shared" si="150"/>
        <v>14</v>
      </c>
      <c r="C205" s="38" t="s">
        <v>306</v>
      </c>
      <c r="D205" s="39" t="s">
        <v>176</v>
      </c>
      <c r="E205" s="40">
        <v>42734</v>
      </c>
      <c r="F205" s="41">
        <f t="shared" si="108"/>
        <v>2453994013900</v>
      </c>
      <c r="G205" s="42">
        <f t="shared" si="109"/>
        <v>739266566600</v>
      </c>
      <c r="H205" s="42">
        <f>VLOOKUP(C205,[1]Sheet2!$A$1:$AS$610,6,FALSE)</f>
        <v>511869360000</v>
      </c>
      <c r="I205" s="42">
        <f>VLOOKUP(C205,[1]Sheet2!$A$1:$AS$610,7,FALSE)</f>
        <v>85684131500</v>
      </c>
      <c r="J205" s="42">
        <f>VLOOKUP(C205,[1]Sheet2!$A$1:$AS$610,8,FALSE)</f>
        <v>12938000000</v>
      </c>
      <c r="K205" s="42">
        <f>VLOOKUP(C205,[1]Sheet2!$A$1:$AS$610,9,FALSE)</f>
        <v>128775075100</v>
      </c>
      <c r="L205" s="42">
        <f t="shared" si="110"/>
        <v>1228762335000</v>
      </c>
      <c r="M205" s="42">
        <f>VLOOKUP(C205,[1]Sheet2!$A$1:$AS$610,11,FALSE)</f>
        <v>69828227000</v>
      </c>
      <c r="N205" s="42">
        <f>VLOOKUP(C205,[1]Sheet2!$A$1:$AS$610,12,FALSE)</f>
        <v>1053232762000</v>
      </c>
      <c r="O205" s="42">
        <f>VLOOKUP(C205,[1]Sheet2!$A$1:$AS$610,13,FALSE)</f>
        <v>105701346000</v>
      </c>
      <c r="P205" s="42">
        <f t="shared" si="111"/>
        <v>485965112300</v>
      </c>
      <c r="Q205" s="42">
        <f>VLOOKUP(C205,[1]Sheet2!$A$1:$AS$610,15,FALSE)</f>
        <v>4500000000</v>
      </c>
      <c r="R205" s="42">
        <f>VLOOKUP(C205,[1]Sheet2!$A$1:$AS$610,16,FALSE)</f>
        <v>0</v>
      </c>
      <c r="S205" s="42">
        <f>VLOOKUP(C205,[1]Sheet2!$A$1:$AS$610,17,FALSE)</f>
        <v>201770426300</v>
      </c>
      <c r="T205" s="42">
        <f>VLOOKUP(C205,[1]Sheet2!$A$1:$AS$610,18,FALSE)</f>
        <v>279694686000</v>
      </c>
      <c r="U205" s="42">
        <f>VLOOKUP(C205,[1]Sheet2!$A$1:$AS$610,19,FALSE)</f>
        <v>0</v>
      </c>
      <c r="V205" s="42">
        <f t="shared" si="112"/>
        <v>2645444013900</v>
      </c>
      <c r="W205" s="42">
        <f t="shared" si="113"/>
        <v>1159363597070.5</v>
      </c>
      <c r="X205" s="42">
        <f>VLOOKUP(C205,[1]Sheet2!$A$1:$AS$610,22,FALSE)</f>
        <v>1058814985646.5</v>
      </c>
      <c r="Y205" s="42">
        <f>VLOOKUP(C205,[1]Sheet2!$A$1:$AS$610,23,FALSE)</f>
        <v>20284300000</v>
      </c>
      <c r="Z205" s="42">
        <f>VLOOKUP(C205,[1]Sheet2!$A$1:$AS$610,24,FALSE)</f>
        <v>0</v>
      </c>
      <c r="AA205" s="42">
        <f>VLOOKUP(C205,[1]Sheet2!$A$1:$AS$610,25,FALSE)</f>
        <v>62798000000</v>
      </c>
      <c r="AB205" s="42">
        <f>VLOOKUP(C205,[1]Sheet2!$A$1:$AS$610,26,FALSE)</f>
        <v>13100000000</v>
      </c>
      <c r="AC205" s="42">
        <f>VLOOKUP(C205,[1]Sheet2!$A$1:$AS$610,27,FALSE)</f>
        <v>0</v>
      </c>
      <c r="AD205" s="42">
        <f>VLOOKUP(C205,[1]Sheet2!$A$1:$AS$610,28,FALSE)</f>
        <v>2366311424</v>
      </c>
      <c r="AE205" s="42">
        <f>VLOOKUP(C205,[1]Sheet2!$A$1:$AS$610,29,FALSE)</f>
        <v>2000000000</v>
      </c>
      <c r="AF205" s="42">
        <f t="shared" si="114"/>
        <v>1486080416829.5</v>
      </c>
      <c r="AG205" s="42">
        <f>VLOOKUP(C205,[1]Sheet2!$A$1:$AS$610,31,FALSE)</f>
        <v>146412694408</v>
      </c>
      <c r="AH205" s="42">
        <f>VLOOKUP(C205,[1]Sheet2!$A$1:$AS$610,32,FALSE)</f>
        <v>724986180572.5</v>
      </c>
      <c r="AI205" s="42">
        <f>VLOOKUP(C205,[1]Sheet2!$A$1:$AS$610,33,FALSE)</f>
        <v>614681541849</v>
      </c>
      <c r="AJ205" s="42">
        <f t="shared" si="115"/>
        <v>252950000000</v>
      </c>
      <c r="AK205" s="42">
        <f>VLOOKUP(C205,[1]Sheet2!$A$1:$AS$610,35,FALSE)</f>
        <v>15000000000</v>
      </c>
      <c r="AL205" s="42">
        <f>VLOOKUP(C205,[1]Sheet2!$A$1:$AS$610,36,FALSE)</f>
        <v>0</v>
      </c>
      <c r="AM205" s="42">
        <f>VLOOKUP(C205,[1]Sheet2!$A$1:$AS$610,37,FALSE)</f>
        <v>0</v>
      </c>
      <c r="AN205" s="42">
        <f>VLOOKUP(C205,[1]Sheet2!$A$1:$AS$610,38,FALSE)</f>
        <v>237950000000</v>
      </c>
      <c r="AO205" s="42">
        <f>VLOOKUP(C205,[1]Sheet2!$A$1:$AS$610,39,FALSE)</f>
        <v>0</v>
      </c>
      <c r="AP205" s="42">
        <f>VLOOKUP(C205,[1]Sheet2!$A$1:$AS$610,40,FALSE)</f>
        <v>0</v>
      </c>
      <c r="AQ205" s="42">
        <f t="shared" si="116"/>
        <v>61500000000</v>
      </c>
      <c r="AR205" s="42">
        <f>VLOOKUP(C205,[1]Sheet2!$A$1:$AS$610,42,FALSE)</f>
        <v>0</v>
      </c>
      <c r="AS205" s="42">
        <f>VLOOKUP(C205,[1]Sheet2!$A$1:$AS$610,43,FALSE)</f>
        <v>45500000000</v>
      </c>
      <c r="AT205" s="42">
        <f>VLOOKUP(C205,[1]Sheet2!$A$1:$AS$610,44,FALSE)</f>
        <v>16000000000</v>
      </c>
      <c r="AU205" s="42">
        <f>VLOOKUP(C205,[1]Sheet2!$A$1:$AS$610,45,FALSE)</f>
        <v>0</v>
      </c>
      <c r="AV205" s="43">
        <f t="shared" si="117"/>
        <v>-191450000000</v>
      </c>
      <c r="AW205" s="43">
        <f t="shared" si="126"/>
        <v>191450000000</v>
      </c>
      <c r="AX205" s="44">
        <f t="shared" si="119"/>
        <v>0</v>
      </c>
    </row>
    <row r="206" spans="1:50" s="45" customFormat="1" ht="15" customHeight="1" x14ac:dyDescent="0.25">
      <c r="A206" s="37">
        <f t="shared" si="150"/>
        <v>154</v>
      </c>
      <c r="B206" s="37">
        <f t="shared" si="150"/>
        <v>15</v>
      </c>
      <c r="C206" s="38" t="s">
        <v>307</v>
      </c>
      <c r="D206" s="39" t="s">
        <v>227</v>
      </c>
      <c r="E206" s="40">
        <v>42731</v>
      </c>
      <c r="F206" s="41">
        <f t="shared" ref="F206" si="151">G206+L206+P206</f>
        <v>819354761408</v>
      </c>
      <c r="G206" s="42">
        <f t="shared" ref="G206" si="152">H206+I206+J206+K206</f>
        <v>127386258021</v>
      </c>
      <c r="H206" s="42">
        <f>VLOOKUP(C206,[1]Sheet2!$A$1:$AS$610,6,FALSE)</f>
        <v>15642431310</v>
      </c>
      <c r="I206" s="42">
        <f>VLOOKUP(C206,[1]Sheet2!$A$1:$AS$610,7,FALSE)</f>
        <v>6067270000</v>
      </c>
      <c r="J206" s="42">
        <f>VLOOKUP(C206,[1]Sheet2!$A$1:$AS$610,8,FALSE)</f>
        <v>4418100707</v>
      </c>
      <c r="K206" s="42">
        <f>VLOOKUP(C206,[1]Sheet2!$A$1:$AS$610,9,FALSE)</f>
        <v>101258456004</v>
      </c>
      <c r="L206" s="42">
        <f t="shared" ref="L206" si="153">M206+N206+O206</f>
        <v>587499537000</v>
      </c>
      <c r="M206" s="42">
        <f>VLOOKUP(C206,[1]Sheet2!$A$1:$AS$610,11,FALSE)</f>
        <v>27398008000</v>
      </c>
      <c r="N206" s="42">
        <f>VLOOKUP(C206,[1]Sheet2!$A$1:$AS$610,12,FALSE)</f>
        <v>463881055000</v>
      </c>
      <c r="O206" s="42">
        <f>VLOOKUP(C206,[1]Sheet2!$A$1:$AS$610,13,FALSE)</f>
        <v>96220474000</v>
      </c>
      <c r="P206" s="42">
        <f t="shared" ref="P206" si="154">Q206+R206+S206+T206+U206</f>
        <v>104468966387</v>
      </c>
      <c r="Q206" s="42">
        <f>VLOOKUP(C206,[1]Sheet2!$A$1:$AS$610,15,FALSE)</f>
        <v>0</v>
      </c>
      <c r="R206" s="42">
        <f>VLOOKUP(C206,[1]Sheet2!$A$1:$AS$610,16,FALSE)</f>
        <v>0</v>
      </c>
      <c r="S206" s="42">
        <f>VLOOKUP(C206,[1]Sheet2!$A$1:$AS$610,17,FALSE)</f>
        <v>53204748387</v>
      </c>
      <c r="T206" s="42">
        <f>VLOOKUP(C206,[1]Sheet2!$A$1:$AS$610,18,FALSE)</f>
        <v>51264218000</v>
      </c>
      <c r="U206" s="42">
        <f>VLOOKUP(C206,[1]Sheet2!$A$1:$AS$610,19,FALSE)</f>
        <v>0</v>
      </c>
      <c r="V206" s="42">
        <f t="shared" ref="V206" si="155">W206+AF206</f>
        <v>843771597135</v>
      </c>
      <c r="W206" s="42">
        <f t="shared" ref="W206" si="156">X206+Y206+Z206+AA206+AB206+AC206+AD206+AE206</f>
        <v>371028247934</v>
      </c>
      <c r="X206" s="42">
        <f>VLOOKUP(C206,[1]Sheet2!$A$1:$AS$610,22,FALSE)</f>
        <v>363295514934</v>
      </c>
      <c r="Y206" s="42">
        <f>VLOOKUP(C206,[1]Sheet2!$A$1:$AS$610,23,FALSE)</f>
        <v>0</v>
      </c>
      <c r="Z206" s="42">
        <f>VLOOKUP(C206,[1]Sheet2!$A$1:$AS$610,24,FALSE)</f>
        <v>0</v>
      </c>
      <c r="AA206" s="42">
        <f>VLOOKUP(C206,[1]Sheet2!$A$1:$AS$610,25,FALSE)</f>
        <v>4510800000</v>
      </c>
      <c r="AB206" s="42">
        <f>VLOOKUP(C206,[1]Sheet2!$A$1:$AS$610,26,FALSE)</f>
        <v>0</v>
      </c>
      <c r="AC206" s="42">
        <f>VLOOKUP(C206,[1]Sheet2!$A$1:$AS$610,27,FALSE)</f>
        <v>0</v>
      </c>
      <c r="AD206" s="42">
        <f>VLOOKUP(C206,[1]Sheet2!$A$1:$AS$610,28,FALSE)</f>
        <v>2721933000</v>
      </c>
      <c r="AE206" s="42">
        <f>VLOOKUP(C206,[1]Sheet2!$A$1:$AS$610,29,FALSE)</f>
        <v>500000000</v>
      </c>
      <c r="AF206" s="42">
        <f t="shared" ref="AF206" si="157">AG206+AH206+AI206</f>
        <v>472743349201</v>
      </c>
      <c r="AG206" s="42">
        <f>VLOOKUP(C206,[1]Sheet2!$A$1:$AS$610,31,FALSE)</f>
        <v>38609873716</v>
      </c>
      <c r="AH206" s="42">
        <f>VLOOKUP(C206,[1]Sheet2!$A$1:$AS$610,32,FALSE)</f>
        <v>244632634657</v>
      </c>
      <c r="AI206" s="42">
        <f>VLOOKUP(C206,[1]Sheet2!$A$1:$AS$610,33,FALSE)</f>
        <v>189500840828</v>
      </c>
      <c r="AJ206" s="42">
        <f t="shared" ref="AJ206" si="158">AK206+AL206+AM206+AN206+AO206+AP206</f>
        <v>25916835727</v>
      </c>
      <c r="AK206" s="42">
        <f>VLOOKUP(C206,[1]Sheet2!$A$1:$AS$610,35,FALSE)</f>
        <v>25916835727</v>
      </c>
      <c r="AL206" s="42">
        <f>VLOOKUP(C206,[1]Sheet2!$A$1:$AS$610,36,FALSE)</f>
        <v>0</v>
      </c>
      <c r="AM206" s="42">
        <f>VLOOKUP(C206,[1]Sheet2!$A$1:$AS$610,37,FALSE)</f>
        <v>0</v>
      </c>
      <c r="AN206" s="42">
        <f>VLOOKUP(C206,[1]Sheet2!$A$1:$AS$610,38,FALSE)</f>
        <v>0</v>
      </c>
      <c r="AO206" s="42">
        <f>VLOOKUP(C206,[1]Sheet2!$A$1:$AS$610,39,FALSE)</f>
        <v>0</v>
      </c>
      <c r="AP206" s="42">
        <f>VLOOKUP(C206,[1]Sheet2!$A$1:$AS$610,40,FALSE)</f>
        <v>0</v>
      </c>
      <c r="AQ206" s="42">
        <f t="shared" ref="AQ206" si="159">AR206+AS206+AT206+AU206</f>
        <v>1500000000</v>
      </c>
      <c r="AR206" s="42">
        <f>VLOOKUP(C206,[1]Sheet2!$A$1:$AS$610,42,FALSE)</f>
        <v>0</v>
      </c>
      <c r="AS206" s="42">
        <f>VLOOKUP(C206,[1]Sheet2!$A$1:$AS$610,43,FALSE)</f>
        <v>1500000000</v>
      </c>
      <c r="AT206" s="42">
        <f>VLOOKUP(C206,[1]Sheet2!$A$1:$AS$610,44,FALSE)</f>
        <v>0</v>
      </c>
      <c r="AU206" s="42">
        <f>VLOOKUP(C206,[1]Sheet2!$A$1:$AS$610,45,FALSE)</f>
        <v>0</v>
      </c>
      <c r="AV206" s="43">
        <f t="shared" ref="AV206" si="160">F206-V206</f>
        <v>-24416835727</v>
      </c>
      <c r="AW206" s="43">
        <f t="shared" si="126"/>
        <v>24416835727</v>
      </c>
      <c r="AX206" s="44">
        <f t="shared" ref="AX206" si="161">AW206+AV206</f>
        <v>0</v>
      </c>
    </row>
    <row r="207" spans="1:50" s="45" customFormat="1" ht="15" customHeight="1" x14ac:dyDescent="0.25">
      <c r="A207" s="51" t="s">
        <v>121</v>
      </c>
      <c r="B207" s="51" t="s">
        <v>121</v>
      </c>
      <c r="C207" s="52" t="s">
        <v>122</v>
      </c>
      <c r="D207" s="53"/>
      <c r="E207" s="53"/>
      <c r="F207" s="54">
        <f>SUM(F192:F204)</f>
        <v>17827666675362.41</v>
      </c>
      <c r="G207" s="54">
        <f t="shared" ref="G207:AX207" si="162">SUM(G192:G204)</f>
        <v>1057252675789.2</v>
      </c>
      <c r="H207" s="54">
        <f t="shared" si="162"/>
        <v>295862392724.95001</v>
      </c>
      <c r="I207" s="54">
        <f t="shared" si="162"/>
        <v>66074407364</v>
      </c>
      <c r="J207" s="54">
        <f t="shared" si="162"/>
        <v>45054683093.639999</v>
      </c>
      <c r="K207" s="54">
        <f t="shared" si="162"/>
        <v>650261192606.60999</v>
      </c>
      <c r="L207" s="54">
        <f t="shared" si="162"/>
        <v>12691507306415</v>
      </c>
      <c r="M207" s="54">
        <f t="shared" si="162"/>
        <v>507469045330</v>
      </c>
      <c r="N207" s="54">
        <f t="shared" si="162"/>
        <v>9658394982878</v>
      </c>
      <c r="O207" s="54">
        <f t="shared" si="162"/>
        <v>2525643278207</v>
      </c>
      <c r="P207" s="54">
        <f t="shared" si="162"/>
        <v>4078906693158.21</v>
      </c>
      <c r="Q207" s="54">
        <f t="shared" si="162"/>
        <v>55184685925</v>
      </c>
      <c r="R207" s="54">
        <f t="shared" si="162"/>
        <v>0</v>
      </c>
      <c r="S207" s="54">
        <f t="shared" si="162"/>
        <v>1000507394233.21</v>
      </c>
      <c r="T207" s="54">
        <f t="shared" si="162"/>
        <v>1061549847000</v>
      </c>
      <c r="U207" s="54">
        <f t="shared" si="162"/>
        <v>1961664766000</v>
      </c>
      <c r="V207" s="54">
        <f t="shared" si="162"/>
        <v>18651724782214.27</v>
      </c>
      <c r="W207" s="54">
        <f t="shared" si="162"/>
        <v>10467314601163.461</v>
      </c>
      <c r="X207" s="54">
        <f t="shared" si="162"/>
        <v>7064959266347.7598</v>
      </c>
      <c r="Y207" s="54">
        <f t="shared" si="162"/>
        <v>10415330000</v>
      </c>
      <c r="Z207" s="54">
        <f t="shared" si="162"/>
        <v>2000000000</v>
      </c>
      <c r="AA207" s="54">
        <f t="shared" si="162"/>
        <v>301633731772</v>
      </c>
      <c r="AB207" s="54">
        <f t="shared" si="162"/>
        <v>27690250000</v>
      </c>
      <c r="AC207" s="54">
        <f t="shared" si="162"/>
        <v>223790304789.79999</v>
      </c>
      <c r="AD207" s="54">
        <f t="shared" si="162"/>
        <v>2812847060897.8999</v>
      </c>
      <c r="AE207" s="54">
        <f t="shared" si="162"/>
        <v>23978657356</v>
      </c>
      <c r="AF207" s="54">
        <f t="shared" si="162"/>
        <v>8184410181050.8105</v>
      </c>
      <c r="AG207" s="54">
        <f t="shared" si="162"/>
        <v>762273664706.52002</v>
      </c>
      <c r="AH207" s="54">
        <f t="shared" si="162"/>
        <v>3003821023016.5601</v>
      </c>
      <c r="AI207" s="54">
        <f t="shared" si="162"/>
        <v>4418315493327.7305</v>
      </c>
      <c r="AJ207" s="54">
        <f t="shared" si="162"/>
        <v>888511174755.85999</v>
      </c>
      <c r="AK207" s="54">
        <f t="shared" si="162"/>
        <v>555811174755.85999</v>
      </c>
      <c r="AL207" s="54">
        <f t="shared" si="162"/>
        <v>0</v>
      </c>
      <c r="AM207" s="54">
        <f t="shared" si="162"/>
        <v>0</v>
      </c>
      <c r="AN207" s="54">
        <f t="shared" si="162"/>
        <v>330700000000</v>
      </c>
      <c r="AO207" s="54">
        <f t="shared" si="162"/>
        <v>2000000000</v>
      </c>
      <c r="AP207" s="54">
        <f t="shared" si="162"/>
        <v>0</v>
      </c>
      <c r="AQ207" s="54">
        <f t="shared" si="162"/>
        <v>64453067904</v>
      </c>
      <c r="AR207" s="54">
        <f t="shared" si="162"/>
        <v>0</v>
      </c>
      <c r="AS207" s="54">
        <f t="shared" si="162"/>
        <v>20500000000</v>
      </c>
      <c r="AT207" s="54">
        <f t="shared" si="162"/>
        <v>43953067904</v>
      </c>
      <c r="AU207" s="54">
        <f t="shared" si="162"/>
        <v>0</v>
      </c>
      <c r="AV207" s="54">
        <f t="shared" si="162"/>
        <v>-824058106851.8606</v>
      </c>
      <c r="AW207" s="54">
        <f t="shared" si="162"/>
        <v>824058106851.85999</v>
      </c>
      <c r="AX207" s="55">
        <f t="shared" si="162"/>
        <v>-5.950927734375E-4</v>
      </c>
    </row>
    <row r="208" spans="1:50" s="45" customFormat="1" ht="15" customHeight="1" x14ac:dyDescent="0.25">
      <c r="A208" s="51" t="s">
        <v>123</v>
      </c>
      <c r="B208" s="51" t="s">
        <v>123</v>
      </c>
      <c r="C208" s="52" t="s">
        <v>124</v>
      </c>
      <c r="D208" s="53"/>
      <c r="E208" s="53"/>
      <c r="F208" s="54">
        <f>SUM(F205:F206)</f>
        <v>3273348775308</v>
      </c>
      <c r="G208" s="54">
        <f t="shared" ref="G208:AX208" si="163">SUM(G205:G206)</f>
        <v>866652824621</v>
      </c>
      <c r="H208" s="54">
        <f t="shared" si="163"/>
        <v>527511791310</v>
      </c>
      <c r="I208" s="54">
        <f t="shared" si="163"/>
        <v>91751401500</v>
      </c>
      <c r="J208" s="54">
        <f t="shared" si="163"/>
        <v>17356100707</v>
      </c>
      <c r="K208" s="54">
        <f t="shared" si="163"/>
        <v>230033531104</v>
      </c>
      <c r="L208" s="54">
        <f t="shared" si="163"/>
        <v>1816261872000</v>
      </c>
      <c r="M208" s="54">
        <f t="shared" si="163"/>
        <v>97226235000</v>
      </c>
      <c r="N208" s="54">
        <f t="shared" si="163"/>
        <v>1517113817000</v>
      </c>
      <c r="O208" s="54">
        <f t="shared" si="163"/>
        <v>201921820000</v>
      </c>
      <c r="P208" s="54">
        <f t="shared" si="163"/>
        <v>590434078687</v>
      </c>
      <c r="Q208" s="54">
        <f t="shared" si="163"/>
        <v>4500000000</v>
      </c>
      <c r="R208" s="54">
        <f t="shared" si="163"/>
        <v>0</v>
      </c>
      <c r="S208" s="54">
        <f t="shared" si="163"/>
        <v>254975174687</v>
      </c>
      <c r="T208" s="54">
        <f t="shared" si="163"/>
        <v>330958904000</v>
      </c>
      <c r="U208" s="54">
        <f t="shared" si="163"/>
        <v>0</v>
      </c>
      <c r="V208" s="54">
        <f t="shared" si="163"/>
        <v>3489215611035</v>
      </c>
      <c r="W208" s="54">
        <f t="shared" si="163"/>
        <v>1530391845004.5</v>
      </c>
      <c r="X208" s="54">
        <f t="shared" si="163"/>
        <v>1422110500580.5</v>
      </c>
      <c r="Y208" s="54">
        <f t="shared" si="163"/>
        <v>20284300000</v>
      </c>
      <c r="Z208" s="54">
        <f t="shared" si="163"/>
        <v>0</v>
      </c>
      <c r="AA208" s="54">
        <f t="shared" si="163"/>
        <v>67308800000</v>
      </c>
      <c r="AB208" s="54">
        <f t="shared" si="163"/>
        <v>13100000000</v>
      </c>
      <c r="AC208" s="54">
        <f t="shared" si="163"/>
        <v>0</v>
      </c>
      <c r="AD208" s="54">
        <f t="shared" si="163"/>
        <v>5088244424</v>
      </c>
      <c r="AE208" s="54">
        <f t="shared" si="163"/>
        <v>2500000000</v>
      </c>
      <c r="AF208" s="54">
        <f t="shared" si="163"/>
        <v>1958823766030.5</v>
      </c>
      <c r="AG208" s="54">
        <f t="shared" si="163"/>
        <v>185022568124</v>
      </c>
      <c r="AH208" s="54">
        <f t="shared" si="163"/>
        <v>969618815229.5</v>
      </c>
      <c r="AI208" s="54">
        <f t="shared" si="163"/>
        <v>804182382677</v>
      </c>
      <c r="AJ208" s="54">
        <f t="shared" si="163"/>
        <v>278866835727</v>
      </c>
      <c r="AK208" s="54">
        <f t="shared" si="163"/>
        <v>40916835727</v>
      </c>
      <c r="AL208" s="54">
        <f t="shared" si="163"/>
        <v>0</v>
      </c>
      <c r="AM208" s="54">
        <f t="shared" si="163"/>
        <v>0</v>
      </c>
      <c r="AN208" s="54">
        <f t="shared" si="163"/>
        <v>237950000000</v>
      </c>
      <c r="AO208" s="54">
        <f t="shared" si="163"/>
        <v>0</v>
      </c>
      <c r="AP208" s="54">
        <f t="shared" si="163"/>
        <v>0</v>
      </c>
      <c r="AQ208" s="54">
        <f t="shared" si="163"/>
        <v>63000000000</v>
      </c>
      <c r="AR208" s="54">
        <f t="shared" si="163"/>
        <v>0</v>
      </c>
      <c r="AS208" s="54">
        <f t="shared" si="163"/>
        <v>47000000000</v>
      </c>
      <c r="AT208" s="54">
        <f t="shared" si="163"/>
        <v>16000000000</v>
      </c>
      <c r="AU208" s="54">
        <f t="shared" si="163"/>
        <v>0</v>
      </c>
      <c r="AV208" s="54">
        <f t="shared" si="163"/>
        <v>-215866835727</v>
      </c>
      <c r="AW208" s="54">
        <f t="shared" si="163"/>
        <v>215866835727</v>
      </c>
      <c r="AX208" s="55">
        <f t="shared" si="163"/>
        <v>0</v>
      </c>
    </row>
    <row r="209" spans="1:50" s="45" customFormat="1" ht="15" customHeight="1" x14ac:dyDescent="0.25">
      <c r="A209" s="51" t="s">
        <v>125</v>
      </c>
      <c r="B209" s="51" t="s">
        <v>125</v>
      </c>
      <c r="C209" s="52" t="s">
        <v>308</v>
      </c>
      <c r="D209" s="53"/>
      <c r="E209" s="53"/>
      <c r="F209" s="54">
        <f t="shared" ref="F209:AX209" si="164">F207+F208</f>
        <v>21101015450670.41</v>
      </c>
      <c r="G209" s="54">
        <f t="shared" si="164"/>
        <v>1923905500410.2</v>
      </c>
      <c r="H209" s="54">
        <f t="shared" si="164"/>
        <v>823374184034.94995</v>
      </c>
      <c r="I209" s="54">
        <f t="shared" si="164"/>
        <v>157825808864</v>
      </c>
      <c r="J209" s="54">
        <f t="shared" si="164"/>
        <v>62410783800.639999</v>
      </c>
      <c r="K209" s="54">
        <f t="shared" si="164"/>
        <v>880294723710.60999</v>
      </c>
      <c r="L209" s="54">
        <f t="shared" si="164"/>
        <v>14507769178415</v>
      </c>
      <c r="M209" s="54">
        <f t="shared" si="164"/>
        <v>604695280330</v>
      </c>
      <c r="N209" s="54">
        <f t="shared" si="164"/>
        <v>11175508799878</v>
      </c>
      <c r="O209" s="54">
        <f t="shared" si="164"/>
        <v>2727565098207</v>
      </c>
      <c r="P209" s="54">
        <f t="shared" si="164"/>
        <v>4669340771845.21</v>
      </c>
      <c r="Q209" s="54">
        <f t="shared" si="164"/>
        <v>59684685925</v>
      </c>
      <c r="R209" s="54">
        <f t="shared" si="164"/>
        <v>0</v>
      </c>
      <c r="S209" s="54">
        <f t="shared" si="164"/>
        <v>1255482568920.21</v>
      </c>
      <c r="T209" s="54">
        <f t="shared" si="164"/>
        <v>1392508751000</v>
      </c>
      <c r="U209" s="54">
        <f t="shared" si="164"/>
        <v>1961664766000</v>
      </c>
      <c r="V209" s="54">
        <f t="shared" si="164"/>
        <v>22140940393249.27</v>
      </c>
      <c r="W209" s="54">
        <f t="shared" si="164"/>
        <v>11997706446167.961</v>
      </c>
      <c r="X209" s="54">
        <f t="shared" si="164"/>
        <v>8487069766928.2598</v>
      </c>
      <c r="Y209" s="54">
        <f t="shared" si="164"/>
        <v>30699630000</v>
      </c>
      <c r="Z209" s="54">
        <f t="shared" si="164"/>
        <v>2000000000</v>
      </c>
      <c r="AA209" s="54">
        <f t="shared" si="164"/>
        <v>368942531772</v>
      </c>
      <c r="AB209" s="54">
        <f t="shared" si="164"/>
        <v>40790250000</v>
      </c>
      <c r="AC209" s="54">
        <f t="shared" si="164"/>
        <v>223790304789.79999</v>
      </c>
      <c r="AD209" s="54">
        <f t="shared" si="164"/>
        <v>2817935305321.8999</v>
      </c>
      <c r="AE209" s="54">
        <f t="shared" si="164"/>
        <v>26478657356</v>
      </c>
      <c r="AF209" s="54">
        <f t="shared" si="164"/>
        <v>10143233947081.311</v>
      </c>
      <c r="AG209" s="54">
        <f t="shared" si="164"/>
        <v>947296232830.52002</v>
      </c>
      <c r="AH209" s="54">
        <f t="shared" si="164"/>
        <v>3973439838246.0601</v>
      </c>
      <c r="AI209" s="54">
        <f t="shared" si="164"/>
        <v>5222497876004.7305</v>
      </c>
      <c r="AJ209" s="54">
        <f t="shared" si="164"/>
        <v>1167378010482.8599</v>
      </c>
      <c r="AK209" s="54">
        <f t="shared" si="164"/>
        <v>596728010482.85999</v>
      </c>
      <c r="AL209" s="54">
        <f t="shared" si="164"/>
        <v>0</v>
      </c>
      <c r="AM209" s="54">
        <f t="shared" si="164"/>
        <v>0</v>
      </c>
      <c r="AN209" s="54">
        <f t="shared" si="164"/>
        <v>568650000000</v>
      </c>
      <c r="AO209" s="54">
        <f t="shared" si="164"/>
        <v>2000000000</v>
      </c>
      <c r="AP209" s="54">
        <f t="shared" si="164"/>
        <v>0</v>
      </c>
      <c r="AQ209" s="54">
        <f t="shared" si="164"/>
        <v>127453067904</v>
      </c>
      <c r="AR209" s="54">
        <f t="shared" si="164"/>
        <v>0</v>
      </c>
      <c r="AS209" s="54">
        <f t="shared" si="164"/>
        <v>67500000000</v>
      </c>
      <c r="AT209" s="54">
        <f t="shared" si="164"/>
        <v>59953067904</v>
      </c>
      <c r="AU209" s="54">
        <f t="shared" si="164"/>
        <v>0</v>
      </c>
      <c r="AV209" s="54">
        <f t="shared" si="164"/>
        <v>-1039924942578.8606</v>
      </c>
      <c r="AW209" s="54">
        <f t="shared" si="164"/>
        <v>1039924942578.86</v>
      </c>
      <c r="AX209" s="55">
        <f t="shared" si="164"/>
        <v>-5.950927734375E-4</v>
      </c>
    </row>
    <row r="210" spans="1:50" s="45" customFormat="1" ht="15" customHeight="1" x14ac:dyDescent="0.25">
      <c r="A210" s="51" t="s">
        <v>127</v>
      </c>
      <c r="B210" s="51" t="s">
        <v>127</v>
      </c>
      <c r="C210" s="52" t="s">
        <v>309</v>
      </c>
      <c r="D210" s="53"/>
      <c r="E210" s="53"/>
      <c r="F210" s="54">
        <f t="shared" ref="F210:AX210" si="165">F209+F191</f>
        <v>27824800622284.41</v>
      </c>
      <c r="G210" s="54">
        <f t="shared" si="165"/>
        <v>4573120974410.2002</v>
      </c>
      <c r="H210" s="54">
        <f t="shared" si="165"/>
        <v>3217674184034.9502</v>
      </c>
      <c r="I210" s="54">
        <f t="shared" si="165"/>
        <v>163532804864</v>
      </c>
      <c r="J210" s="54">
        <f t="shared" si="165"/>
        <v>90867739800.639999</v>
      </c>
      <c r="K210" s="54">
        <f t="shared" si="165"/>
        <v>1101046245710.6099</v>
      </c>
      <c r="L210" s="54">
        <f t="shared" si="165"/>
        <v>18539280876029</v>
      </c>
      <c r="M210" s="54">
        <f t="shared" si="165"/>
        <v>827794664730</v>
      </c>
      <c r="N210" s="54">
        <f t="shared" si="165"/>
        <v>13081687970092</v>
      </c>
      <c r="O210" s="54">
        <f t="shared" si="165"/>
        <v>4629798241207</v>
      </c>
      <c r="P210" s="54">
        <f t="shared" si="165"/>
        <v>4712398771845.21</v>
      </c>
      <c r="Q210" s="54">
        <f t="shared" si="165"/>
        <v>77242685925</v>
      </c>
      <c r="R210" s="54">
        <f t="shared" si="165"/>
        <v>0</v>
      </c>
      <c r="S210" s="54">
        <f t="shared" si="165"/>
        <v>1255482568920.21</v>
      </c>
      <c r="T210" s="54">
        <f t="shared" si="165"/>
        <v>1400008751000</v>
      </c>
      <c r="U210" s="54">
        <f t="shared" si="165"/>
        <v>1979664766000</v>
      </c>
      <c r="V210" s="54">
        <f t="shared" si="165"/>
        <v>28943868647863.27</v>
      </c>
      <c r="W210" s="54">
        <f t="shared" si="165"/>
        <v>16459344659781.961</v>
      </c>
      <c r="X210" s="54">
        <f t="shared" si="165"/>
        <v>10149534980542.26</v>
      </c>
      <c r="Y210" s="54">
        <f t="shared" si="165"/>
        <v>30699630000</v>
      </c>
      <c r="Z210" s="54">
        <f t="shared" si="165"/>
        <v>2000000000</v>
      </c>
      <c r="AA210" s="54">
        <f t="shared" si="165"/>
        <v>1876265531772</v>
      </c>
      <c r="AB210" s="54">
        <f t="shared" si="165"/>
        <v>46790250000</v>
      </c>
      <c r="AC210" s="54">
        <f t="shared" si="165"/>
        <v>1404790304789.8</v>
      </c>
      <c r="AD210" s="54">
        <f t="shared" si="165"/>
        <v>2894785305321.8999</v>
      </c>
      <c r="AE210" s="54">
        <f t="shared" si="165"/>
        <v>54478657356</v>
      </c>
      <c r="AF210" s="54">
        <f t="shared" si="165"/>
        <v>12484523988081.311</v>
      </c>
      <c r="AG210" s="54">
        <f t="shared" si="165"/>
        <v>1082660322830.52</v>
      </c>
      <c r="AH210" s="54">
        <f t="shared" si="165"/>
        <v>5046837971396.0605</v>
      </c>
      <c r="AI210" s="54">
        <f t="shared" si="165"/>
        <v>6355025693854.7305</v>
      </c>
      <c r="AJ210" s="54">
        <f t="shared" si="165"/>
        <v>1251521093482.8599</v>
      </c>
      <c r="AK210" s="54">
        <f t="shared" si="165"/>
        <v>680871093482.85999</v>
      </c>
      <c r="AL210" s="54">
        <f t="shared" si="165"/>
        <v>0</v>
      </c>
      <c r="AM210" s="54">
        <f t="shared" si="165"/>
        <v>0</v>
      </c>
      <c r="AN210" s="54">
        <f t="shared" si="165"/>
        <v>568650000000</v>
      </c>
      <c r="AO210" s="54">
        <f t="shared" si="165"/>
        <v>2000000000</v>
      </c>
      <c r="AP210" s="54">
        <f t="shared" si="165"/>
        <v>0</v>
      </c>
      <c r="AQ210" s="54">
        <f t="shared" si="165"/>
        <v>132453067904</v>
      </c>
      <c r="AR210" s="54">
        <f t="shared" si="165"/>
        <v>0</v>
      </c>
      <c r="AS210" s="54">
        <f t="shared" si="165"/>
        <v>72500000000</v>
      </c>
      <c r="AT210" s="54">
        <f t="shared" si="165"/>
        <v>59953067904</v>
      </c>
      <c r="AU210" s="54">
        <f t="shared" si="165"/>
        <v>0</v>
      </c>
      <c r="AV210" s="54">
        <f t="shared" si="165"/>
        <v>-1119068025578.8606</v>
      </c>
      <c r="AW210" s="54">
        <f t="shared" si="165"/>
        <v>1119068025578.8599</v>
      </c>
      <c r="AX210" s="55">
        <f t="shared" si="165"/>
        <v>-5.950927734375E-4</v>
      </c>
    </row>
    <row r="211" spans="1:50" ht="15" customHeight="1" x14ac:dyDescent="0.25">
      <c r="A211" s="29" t="s">
        <v>310</v>
      </c>
      <c r="B211" s="29" t="s">
        <v>310</v>
      </c>
      <c r="C211" s="30" t="s">
        <v>311</v>
      </c>
      <c r="D211" s="31" t="s">
        <v>101</v>
      </c>
      <c r="E211" s="61">
        <v>42734</v>
      </c>
      <c r="F211" s="56">
        <f t="shared" ref="F211:F239" si="166">G211+L211+P211</f>
        <v>62466130203554</v>
      </c>
      <c r="G211" s="34">
        <f t="shared" ref="G211:G239" si="167">H211+I211+J211+K211</f>
        <v>41488193370554</v>
      </c>
      <c r="H211" s="34">
        <f>VLOOKUP(C211,[1]Sheet2!$A$1:$AS$610,6,FALSE)</f>
        <v>35230000000000</v>
      </c>
      <c r="I211" s="34">
        <f>VLOOKUP(C211,[1]Sheet2!$A$1:$AS$610,7,FALSE)</f>
        <v>677885370000</v>
      </c>
      <c r="J211" s="34">
        <f>VLOOKUP(C211,[1]Sheet2!$A$1:$AS$610,8,FALSE)</f>
        <v>453338246000</v>
      </c>
      <c r="K211" s="34">
        <f>VLOOKUP(C211,[1]Sheet2!$A$1:$AS$610,9,FALSE)</f>
        <v>5126969754554</v>
      </c>
      <c r="L211" s="34">
        <f t="shared" ref="L211:L239" si="168">M211+N211+O211</f>
        <v>17370450353000</v>
      </c>
      <c r="M211" s="34">
        <f>VLOOKUP(C211,[1]Sheet2!$A$1:$AS$610,11,FALSE)</f>
        <v>15621239355000</v>
      </c>
      <c r="N211" s="34">
        <f>VLOOKUP(C211,[1]Sheet2!$A$1:$AS$610,12,FALSE)</f>
        <v>0</v>
      </c>
      <c r="O211" s="34">
        <f>VLOOKUP(C211,[1]Sheet2!$A$1:$AS$610,13,FALSE)</f>
        <v>1749210998000</v>
      </c>
      <c r="P211" s="34">
        <f t="shared" ref="P211:P239" si="169">Q211+R211+S211+T211+U211</f>
        <v>3607486480000</v>
      </c>
      <c r="Q211" s="34">
        <f>VLOOKUP(C211,[1]Sheet2!$A$1:$AS$610,15,FALSE)</f>
        <v>2207725600000</v>
      </c>
      <c r="R211" s="34">
        <f>VLOOKUP(C211,[1]Sheet2!$A$1:$AS$610,16,FALSE)</f>
        <v>0</v>
      </c>
      <c r="S211" s="34">
        <f>VLOOKUP(C211,[1]Sheet2!$A$1:$AS$610,17,FALSE)</f>
        <v>0</v>
      </c>
      <c r="T211" s="34">
        <f>VLOOKUP(C211,[1]Sheet2!$A$1:$AS$610,18,FALSE)</f>
        <v>1399760880000</v>
      </c>
      <c r="U211" s="34">
        <f>VLOOKUP(C211,[1]Sheet2!$A$1:$AS$610,19,FALSE)</f>
        <v>0</v>
      </c>
      <c r="V211" s="34">
        <f t="shared" ref="V211:V239" si="170">W211+AF211</f>
        <v>63612303305596</v>
      </c>
      <c r="W211" s="34">
        <f t="shared" ref="W211:W239" si="171">X211+Y211+Z211+AA211+AB211+AC211+AD211+AE211</f>
        <v>28055746847929</v>
      </c>
      <c r="X211" s="34">
        <f>VLOOKUP(C211,[1]Sheet2!$A$1:$AS$610,22,FALSE)</f>
        <v>20140729686251</v>
      </c>
      <c r="Y211" s="34">
        <f>VLOOKUP(C211,[1]Sheet2!$A$1:$AS$610,23,FALSE)</f>
        <v>49226437819</v>
      </c>
      <c r="Z211" s="34">
        <f>VLOOKUP(C211,[1]Sheet2!$A$1:$AS$610,24,FALSE)</f>
        <v>3234116847884</v>
      </c>
      <c r="AA211" s="34">
        <f>VLOOKUP(C211,[1]Sheet2!$A$1:$AS$610,25,FALSE)</f>
        <v>1458036810329</v>
      </c>
      <c r="AB211" s="34">
        <f>VLOOKUP(C211,[1]Sheet2!$A$1:$AS$610,26,FALSE)</f>
        <v>2499348722000</v>
      </c>
      <c r="AC211" s="34">
        <f>VLOOKUP(C211,[1]Sheet2!$A$1:$AS$610,27,FALSE)</f>
        <v>0</v>
      </c>
      <c r="AD211" s="34">
        <f>VLOOKUP(C211,[1]Sheet2!$A$1:$AS$610,28,FALSE)</f>
        <v>348804149960</v>
      </c>
      <c r="AE211" s="34">
        <f>VLOOKUP(C211,[1]Sheet2!$A$1:$AS$610,29,FALSE)</f>
        <v>325484193686</v>
      </c>
      <c r="AF211" s="34">
        <f t="shared" ref="AF211:AF239" si="172">AG211+AH211+AI211</f>
        <v>35556556457667</v>
      </c>
      <c r="AG211" s="34">
        <f>VLOOKUP(C211,[1]Sheet2!$A$1:$AS$610,31,FALSE)</f>
        <v>3066783557689</v>
      </c>
      <c r="AH211" s="34">
        <f>VLOOKUP(C211,[1]Sheet2!$A$1:$AS$610,32,FALSE)</f>
        <v>16608666978677</v>
      </c>
      <c r="AI211" s="34">
        <f>VLOOKUP(C211,[1]Sheet2!$A$1:$AS$610,33,FALSE)</f>
        <v>15881105921301</v>
      </c>
      <c r="AJ211" s="34">
        <f t="shared" ref="AJ211:AJ239" si="173">AK211+AL211+AM211+AN211+AO211+AP211</f>
        <v>7725828000000</v>
      </c>
      <c r="AK211" s="34">
        <f>VLOOKUP(C211,[1]Sheet2!$A$1:$AS$610,35,FALSE)</f>
        <v>5700000000000</v>
      </c>
      <c r="AL211" s="34">
        <f>VLOOKUP(C211,[1]Sheet2!$A$1:$AS$610,36,FALSE)</f>
        <v>0</v>
      </c>
      <c r="AM211" s="34">
        <f>VLOOKUP(C211,[1]Sheet2!$A$1:$AS$610,37,FALSE)</f>
        <v>0</v>
      </c>
      <c r="AN211" s="34">
        <f>VLOOKUP(C211,[1]Sheet2!$A$1:$AS$610,38,FALSE)</f>
        <v>2025828000000</v>
      </c>
      <c r="AO211" s="34">
        <f>VLOOKUP(C211,[1]Sheet2!$A$1:$AS$610,39,FALSE)</f>
        <v>0</v>
      </c>
      <c r="AP211" s="34">
        <f>VLOOKUP(C211,[1]Sheet2!$A$1:$AS$610,40,FALSE)</f>
        <v>0</v>
      </c>
      <c r="AQ211" s="34">
        <f t="shared" ref="AQ211:AQ239" si="174">AR211+AS211+AT211+AU211</f>
        <v>6579654897958</v>
      </c>
      <c r="AR211" s="34">
        <f>VLOOKUP(C211,[1]Sheet2!$A$1:$AS$610,42,FALSE)</f>
        <v>0</v>
      </c>
      <c r="AS211" s="34">
        <f>VLOOKUP(C211,[1]Sheet2!$A$1:$AS$610,43,FALSE)</f>
        <v>6562456000000</v>
      </c>
      <c r="AT211" s="34">
        <f>VLOOKUP(C211,[1]Sheet2!$A$1:$AS$610,44,FALSE)</f>
        <v>17198897958</v>
      </c>
      <c r="AU211" s="34">
        <f>VLOOKUP(C211,[1]Sheet2!$A$1:$AS$610,45,FALSE)</f>
        <v>0</v>
      </c>
      <c r="AV211" s="35">
        <f t="shared" ref="AV211:AV239" si="175">F211-V211</f>
        <v>-1146173102042</v>
      </c>
      <c r="AW211" s="35">
        <f t="shared" ref="AW211:AW212" si="176">AJ211-AQ211</f>
        <v>1146173102042</v>
      </c>
      <c r="AX211" s="36">
        <f t="shared" ref="AX211:AX274" si="177">AW211+AV211</f>
        <v>0</v>
      </c>
    </row>
    <row r="212" spans="1:50" ht="15" customHeight="1" x14ac:dyDescent="0.25">
      <c r="A212" s="29" t="s">
        <v>312</v>
      </c>
      <c r="B212" s="29" t="s">
        <v>312</v>
      </c>
      <c r="C212" s="30" t="s">
        <v>313</v>
      </c>
      <c r="D212" s="31" t="s">
        <v>96</v>
      </c>
      <c r="E212" s="32">
        <v>42734</v>
      </c>
      <c r="F212" s="56">
        <f t="shared" si="166"/>
        <v>30540901041552</v>
      </c>
      <c r="G212" s="34">
        <f t="shared" si="167"/>
        <v>16524120917766</v>
      </c>
      <c r="H212" s="34">
        <f>VLOOKUP(C212,[1]Sheet2!$A$1:$AS$610,6,FALSE)</f>
        <v>15238472081401</v>
      </c>
      <c r="I212" s="34">
        <f>VLOOKUP(C212,[1]Sheet2!$A$1:$AS$610,7,FALSE)</f>
        <v>58245147484</v>
      </c>
      <c r="J212" s="34">
        <f>VLOOKUP(C212,[1]Sheet2!$A$1:$AS$610,8,FALSE)</f>
        <v>323443062831</v>
      </c>
      <c r="K212" s="34">
        <f>VLOOKUP(C212,[1]Sheet2!$A$1:$AS$610,9,FALSE)</f>
        <v>903960626050</v>
      </c>
      <c r="L212" s="34">
        <f t="shared" si="168"/>
        <v>13987089323786</v>
      </c>
      <c r="M212" s="34">
        <f>VLOOKUP(C212,[1]Sheet2!$A$1:$AS$610,11,FALSE)</f>
        <v>1723660213174</v>
      </c>
      <c r="N212" s="34">
        <f>VLOOKUP(C212,[1]Sheet2!$A$1:$AS$610,12,FALSE)</f>
        <v>2992041500612</v>
      </c>
      <c r="O212" s="34">
        <f>VLOOKUP(C212,[1]Sheet2!$A$1:$AS$610,13,FALSE)</f>
        <v>9271387610000</v>
      </c>
      <c r="P212" s="34">
        <f t="shared" si="169"/>
        <v>29690800000</v>
      </c>
      <c r="Q212" s="34">
        <f>VLOOKUP(C212,[1]Sheet2!$A$1:$AS$610,15,FALSE)</f>
        <v>22190800000</v>
      </c>
      <c r="R212" s="34">
        <f>VLOOKUP(C212,[1]Sheet2!$A$1:$AS$610,16,FALSE)</f>
        <v>0</v>
      </c>
      <c r="S212" s="34">
        <f>VLOOKUP(C212,[1]Sheet2!$A$1:$AS$610,17,FALSE)</f>
        <v>0</v>
      </c>
      <c r="T212" s="34">
        <f>VLOOKUP(C212,[1]Sheet2!$A$1:$AS$610,18,FALSE)</f>
        <v>7500000000</v>
      </c>
      <c r="U212" s="34">
        <f>VLOOKUP(C212,[1]Sheet2!$A$1:$AS$610,19,FALSE)</f>
        <v>0</v>
      </c>
      <c r="V212" s="34">
        <f t="shared" si="170"/>
        <v>32429026041552</v>
      </c>
      <c r="W212" s="34">
        <f t="shared" si="171"/>
        <v>26208737552163</v>
      </c>
      <c r="X212" s="34">
        <f>VLOOKUP(C212,[1]Sheet2!$A$1:$AS$610,22,FALSE)</f>
        <v>5054514042136</v>
      </c>
      <c r="Y212" s="34">
        <f>VLOOKUP(C212,[1]Sheet2!$A$1:$AS$610,23,FALSE)</f>
        <v>0</v>
      </c>
      <c r="Z212" s="34">
        <f>VLOOKUP(C212,[1]Sheet2!$A$1:$AS$610,24,FALSE)</f>
        <v>15000000000</v>
      </c>
      <c r="AA212" s="34">
        <f>VLOOKUP(C212,[1]Sheet2!$A$1:$AS$610,25,FALSE)</f>
        <v>10382158831892</v>
      </c>
      <c r="AB212" s="34">
        <f>VLOOKUP(C212,[1]Sheet2!$A$1:$AS$610,26,FALSE)</f>
        <v>38479445000</v>
      </c>
      <c r="AC212" s="34">
        <f>VLOOKUP(C212,[1]Sheet2!$A$1:$AS$610,27,FALSE)</f>
        <v>6408516456981</v>
      </c>
      <c r="AD212" s="34">
        <f>VLOOKUP(C212,[1]Sheet2!$A$1:$AS$610,28,FALSE)</f>
        <v>4249268776154</v>
      </c>
      <c r="AE212" s="34">
        <f>VLOOKUP(C212,[1]Sheet2!$A$1:$AS$610,29,FALSE)</f>
        <v>60800000000</v>
      </c>
      <c r="AF212" s="34">
        <f t="shared" si="172"/>
        <v>6220288489389</v>
      </c>
      <c r="AG212" s="34">
        <f>VLOOKUP(C212,[1]Sheet2!$A$1:$AS$610,31,FALSE)</f>
        <v>287984627354</v>
      </c>
      <c r="AH212" s="34">
        <f>VLOOKUP(C212,[1]Sheet2!$A$1:$AS$610,32,FALSE)</f>
        <v>3640712429315</v>
      </c>
      <c r="AI212" s="34">
        <f>VLOOKUP(C212,[1]Sheet2!$A$1:$AS$610,33,FALSE)</f>
        <v>2291591432720</v>
      </c>
      <c r="AJ212" s="34">
        <f t="shared" si="173"/>
        <v>2200000000000</v>
      </c>
      <c r="AK212" s="34">
        <f>VLOOKUP(C212,[1]Sheet2!$A$1:$AS$610,35,FALSE)</f>
        <v>2200000000000</v>
      </c>
      <c r="AL212" s="34">
        <f>VLOOKUP(C212,[1]Sheet2!$A$1:$AS$610,36,FALSE)</f>
        <v>0</v>
      </c>
      <c r="AM212" s="34">
        <f>VLOOKUP(C212,[1]Sheet2!$A$1:$AS$610,37,FALSE)</f>
        <v>0</v>
      </c>
      <c r="AN212" s="34">
        <f>VLOOKUP(C212,[1]Sheet2!$A$1:$AS$610,38,FALSE)</f>
        <v>0</v>
      </c>
      <c r="AO212" s="34">
        <f>VLOOKUP(C212,[1]Sheet2!$A$1:$AS$610,39,FALSE)</f>
        <v>0</v>
      </c>
      <c r="AP212" s="34">
        <f>VLOOKUP(C212,[1]Sheet2!$A$1:$AS$610,40,FALSE)</f>
        <v>0</v>
      </c>
      <c r="AQ212" s="34">
        <f t="shared" si="174"/>
        <v>311875000000</v>
      </c>
      <c r="AR212" s="34">
        <f>VLOOKUP(C212,[1]Sheet2!$A$1:$AS$610,42,FALSE)</f>
        <v>0</v>
      </c>
      <c r="AS212" s="34">
        <f>VLOOKUP(C212,[1]Sheet2!$A$1:$AS$610,43,FALSE)</f>
        <v>311875000000</v>
      </c>
      <c r="AT212" s="34">
        <f>VLOOKUP(C212,[1]Sheet2!$A$1:$AS$610,44,FALSE)</f>
        <v>0</v>
      </c>
      <c r="AU212" s="34">
        <f>VLOOKUP(C212,[1]Sheet2!$A$1:$AS$610,45,FALSE)</f>
        <v>0</v>
      </c>
      <c r="AV212" s="35">
        <f t="shared" si="175"/>
        <v>-1888125000000</v>
      </c>
      <c r="AW212" s="35">
        <f t="shared" si="176"/>
        <v>1888125000000</v>
      </c>
      <c r="AX212" s="36">
        <f t="shared" si="177"/>
        <v>0</v>
      </c>
    </row>
    <row r="213" spans="1:50" s="45" customFormat="1" ht="15" customHeight="1" x14ac:dyDescent="0.25">
      <c r="A213" s="46">
        <f>A206+1</f>
        <v>155</v>
      </c>
      <c r="B213" s="46">
        <v>1</v>
      </c>
      <c r="C213" s="38" t="s">
        <v>314</v>
      </c>
      <c r="D213" s="39" t="s">
        <v>315</v>
      </c>
      <c r="E213" s="40">
        <v>42733</v>
      </c>
      <c r="F213" s="41">
        <f t="shared" si="166"/>
        <v>4536385612873.9004</v>
      </c>
      <c r="G213" s="42">
        <f t="shared" si="167"/>
        <v>762256352460.90002</v>
      </c>
      <c r="H213" s="42">
        <v>329775000000</v>
      </c>
      <c r="I213" s="42">
        <v>27377348705.900002</v>
      </c>
      <c r="J213" s="42">
        <v>64599661644</v>
      </c>
      <c r="K213" s="42">
        <v>340504342111</v>
      </c>
      <c r="L213" s="42">
        <f t="shared" si="168"/>
        <v>2621438443676</v>
      </c>
      <c r="M213" s="42">
        <v>297387988676</v>
      </c>
      <c r="N213" s="42">
        <v>2096677101000</v>
      </c>
      <c r="O213" s="42">
        <v>227373354000</v>
      </c>
      <c r="P213" s="42">
        <f t="shared" si="169"/>
        <v>1152690816737</v>
      </c>
      <c r="Q213" s="42">
        <v>2282430000</v>
      </c>
      <c r="R213" s="42">
        <v>0</v>
      </c>
      <c r="S213" s="42">
        <v>379899357737</v>
      </c>
      <c r="T213" s="42">
        <v>521094780000</v>
      </c>
      <c r="U213" s="42">
        <v>249414249000</v>
      </c>
      <c r="V213" s="42">
        <f t="shared" si="170"/>
        <v>4857454584577.1094</v>
      </c>
      <c r="W213" s="42">
        <f t="shared" si="171"/>
        <v>2996435446062.1099</v>
      </c>
      <c r="X213" s="42">
        <v>2361891443154.1997</v>
      </c>
      <c r="Y213" s="42">
        <v>0</v>
      </c>
      <c r="Z213" s="42">
        <v>0</v>
      </c>
      <c r="AA213" s="42">
        <v>68716853750</v>
      </c>
      <c r="AB213" s="42">
        <v>797250000</v>
      </c>
      <c r="AC213" s="42">
        <v>36959859734.910004</v>
      </c>
      <c r="AD213" s="42">
        <v>504876895758</v>
      </c>
      <c r="AE213" s="42">
        <v>23193143665</v>
      </c>
      <c r="AF213" s="42">
        <f t="shared" si="172"/>
        <v>1861019138515</v>
      </c>
      <c r="AG213" s="42">
        <v>65278724420</v>
      </c>
      <c r="AH213" s="42">
        <v>1336631175483</v>
      </c>
      <c r="AI213" s="42">
        <v>459109238612</v>
      </c>
      <c r="AJ213" s="42">
        <f t="shared" si="173"/>
        <v>366568971703.21002</v>
      </c>
      <c r="AK213" s="42">
        <v>366568971703.21002</v>
      </c>
      <c r="AL213" s="42">
        <v>0</v>
      </c>
      <c r="AM213" s="42">
        <v>0</v>
      </c>
      <c r="AN213" s="42">
        <v>0</v>
      </c>
      <c r="AO213" s="42">
        <v>0</v>
      </c>
      <c r="AP213" s="42">
        <v>0</v>
      </c>
      <c r="AQ213" s="42">
        <f t="shared" si="174"/>
        <v>45500000000</v>
      </c>
      <c r="AR213" s="42">
        <v>0</v>
      </c>
      <c r="AS213" s="42">
        <v>45000000000</v>
      </c>
      <c r="AT213" s="42">
        <v>500000000</v>
      </c>
      <c r="AU213" s="42">
        <v>0</v>
      </c>
      <c r="AV213" s="43">
        <f t="shared" si="175"/>
        <v>-321068971703.20898</v>
      </c>
      <c r="AW213" s="43">
        <f t="shared" si="126"/>
        <v>321068971703.21002</v>
      </c>
      <c r="AX213" s="44">
        <f t="shared" si="177"/>
        <v>1.03759765625E-3</v>
      </c>
    </row>
    <row r="214" spans="1:50" s="45" customFormat="1" ht="15" customHeight="1" x14ac:dyDescent="0.25">
      <c r="A214" s="37">
        <f t="shared" ref="A214:B229" si="178">A213+1</f>
        <v>156</v>
      </c>
      <c r="B214" s="37">
        <f t="shared" si="178"/>
        <v>2</v>
      </c>
      <c r="C214" s="38" t="s">
        <v>316</v>
      </c>
      <c r="D214" s="39" t="s">
        <v>176</v>
      </c>
      <c r="E214" s="40">
        <v>42734</v>
      </c>
      <c r="F214" s="41">
        <f t="shared" si="166"/>
        <v>2342283099623</v>
      </c>
      <c r="G214" s="42">
        <f t="shared" si="167"/>
        <v>342874181789</v>
      </c>
      <c r="H214" s="42">
        <v>247460000000</v>
      </c>
      <c r="I214" s="42">
        <v>20042953800</v>
      </c>
      <c r="J214" s="42">
        <v>500000000</v>
      </c>
      <c r="K214" s="42">
        <v>74871227989</v>
      </c>
      <c r="L214" s="42">
        <f t="shared" si="168"/>
        <v>1344831328000</v>
      </c>
      <c r="M214" s="42">
        <v>77779605000</v>
      </c>
      <c r="N214" s="42">
        <v>1103289517000</v>
      </c>
      <c r="O214" s="42">
        <v>163762206000</v>
      </c>
      <c r="P214" s="42">
        <f t="shared" si="169"/>
        <v>654577589834</v>
      </c>
      <c r="Q214" s="42">
        <v>0</v>
      </c>
      <c r="R214" s="42">
        <v>0</v>
      </c>
      <c r="S214" s="42">
        <v>207468521109</v>
      </c>
      <c r="T214" s="42">
        <v>290019318000</v>
      </c>
      <c r="U214" s="42">
        <v>157089750725</v>
      </c>
      <c r="V214" s="42">
        <f t="shared" si="170"/>
        <v>2494831829532</v>
      </c>
      <c r="W214" s="42">
        <f t="shared" si="171"/>
        <v>1571487921500</v>
      </c>
      <c r="X214" s="42">
        <v>1070346856722</v>
      </c>
      <c r="Y214" s="42">
        <v>0</v>
      </c>
      <c r="Z214" s="42">
        <v>0</v>
      </c>
      <c r="AA214" s="42">
        <v>96379400580</v>
      </c>
      <c r="AB214" s="42">
        <v>13500000000</v>
      </c>
      <c r="AC214" s="42">
        <v>29184253098</v>
      </c>
      <c r="AD214" s="42">
        <v>342152411100</v>
      </c>
      <c r="AE214" s="42">
        <v>19925000000</v>
      </c>
      <c r="AF214" s="42">
        <f t="shared" si="172"/>
        <v>923343908032</v>
      </c>
      <c r="AG214" s="42">
        <v>101587490000</v>
      </c>
      <c r="AH214" s="42">
        <v>473422170060</v>
      </c>
      <c r="AI214" s="42">
        <v>348334247972</v>
      </c>
      <c r="AJ214" s="42">
        <f t="shared" si="173"/>
        <v>166548729909</v>
      </c>
      <c r="AK214" s="42">
        <v>166548729909</v>
      </c>
      <c r="AL214" s="42">
        <v>0</v>
      </c>
      <c r="AM214" s="42">
        <v>0</v>
      </c>
      <c r="AN214" s="42">
        <v>0</v>
      </c>
      <c r="AO214" s="42">
        <v>0</v>
      </c>
      <c r="AP214" s="42">
        <v>0</v>
      </c>
      <c r="AQ214" s="42">
        <f t="shared" si="174"/>
        <v>14000000000</v>
      </c>
      <c r="AR214" s="42">
        <v>0</v>
      </c>
      <c r="AS214" s="42">
        <v>14000000000</v>
      </c>
      <c r="AT214" s="42">
        <v>0</v>
      </c>
      <c r="AU214" s="42">
        <v>0</v>
      </c>
      <c r="AV214" s="43">
        <f t="shared" si="175"/>
        <v>-152548729909</v>
      </c>
      <c r="AW214" s="43">
        <f t="shared" si="126"/>
        <v>152548729909</v>
      </c>
      <c r="AX214" s="44">
        <f t="shared" si="177"/>
        <v>0</v>
      </c>
    </row>
    <row r="215" spans="1:50" s="45" customFormat="1" ht="15" customHeight="1" x14ac:dyDescent="0.25">
      <c r="A215" s="37">
        <f t="shared" si="178"/>
        <v>157</v>
      </c>
      <c r="B215" s="37">
        <f t="shared" si="178"/>
        <v>3</v>
      </c>
      <c r="C215" s="38" t="s">
        <v>317</v>
      </c>
      <c r="D215" s="39" t="s">
        <v>185</v>
      </c>
      <c r="E215" s="40">
        <v>42734</v>
      </c>
      <c r="F215" s="41">
        <f t="shared" si="166"/>
        <v>4637822259318</v>
      </c>
      <c r="G215" s="42">
        <f t="shared" si="167"/>
        <v>1913664785006</v>
      </c>
      <c r="H215" s="42">
        <v>1443074000000</v>
      </c>
      <c r="I215" s="42">
        <v>234382346008</v>
      </c>
      <c r="J215" s="42">
        <v>21078801257</v>
      </c>
      <c r="K215" s="42">
        <v>215129637741</v>
      </c>
      <c r="L215" s="42">
        <f t="shared" si="168"/>
        <v>1996944663274</v>
      </c>
      <c r="M215" s="42">
        <v>429224895000</v>
      </c>
      <c r="N215" s="42">
        <v>1279748212274</v>
      </c>
      <c r="O215" s="42">
        <v>287971556000</v>
      </c>
      <c r="P215" s="42">
        <f t="shared" si="169"/>
        <v>727212811038</v>
      </c>
      <c r="Q215" s="42">
        <v>0</v>
      </c>
      <c r="R215" s="42">
        <v>0</v>
      </c>
      <c r="S215" s="42">
        <v>556792698038</v>
      </c>
      <c r="T215" s="42">
        <v>0</v>
      </c>
      <c r="U215" s="42">
        <v>170420113000</v>
      </c>
      <c r="V215" s="42">
        <f t="shared" si="170"/>
        <v>5160869630637</v>
      </c>
      <c r="W215" s="42">
        <f t="shared" si="171"/>
        <v>2519509606896</v>
      </c>
      <c r="X215" s="42">
        <v>1751766025000</v>
      </c>
      <c r="Y215" s="42">
        <v>0</v>
      </c>
      <c r="Z215" s="42">
        <v>0</v>
      </c>
      <c r="AA215" s="42">
        <v>35203720000</v>
      </c>
      <c r="AB215" s="42">
        <v>78600000000</v>
      </c>
      <c r="AC215" s="42">
        <v>167745636000</v>
      </c>
      <c r="AD215" s="42">
        <v>481074597000</v>
      </c>
      <c r="AE215" s="42">
        <v>5119628896</v>
      </c>
      <c r="AF215" s="42">
        <f t="shared" si="172"/>
        <v>2641360023741</v>
      </c>
      <c r="AG215" s="42">
        <v>111629294600</v>
      </c>
      <c r="AH215" s="42">
        <v>1281970123884</v>
      </c>
      <c r="AI215" s="42">
        <v>1247760605257</v>
      </c>
      <c r="AJ215" s="42">
        <f t="shared" si="173"/>
        <v>523047371319</v>
      </c>
      <c r="AK215" s="42">
        <v>523047371319</v>
      </c>
      <c r="AL215" s="42">
        <v>0</v>
      </c>
      <c r="AM215" s="42">
        <v>0</v>
      </c>
      <c r="AN215" s="42">
        <v>0</v>
      </c>
      <c r="AO215" s="42">
        <v>0</v>
      </c>
      <c r="AP215" s="42">
        <v>0</v>
      </c>
      <c r="AQ215" s="42">
        <f t="shared" si="174"/>
        <v>0</v>
      </c>
      <c r="AR215" s="42">
        <v>0</v>
      </c>
      <c r="AS215" s="42">
        <v>0</v>
      </c>
      <c r="AT215" s="42">
        <v>0</v>
      </c>
      <c r="AU215" s="42">
        <v>0</v>
      </c>
      <c r="AV215" s="43">
        <f t="shared" si="175"/>
        <v>-523047371319</v>
      </c>
      <c r="AW215" s="43">
        <f t="shared" si="126"/>
        <v>523047371319</v>
      </c>
      <c r="AX215" s="44">
        <f t="shared" si="177"/>
        <v>0</v>
      </c>
    </row>
    <row r="216" spans="1:50" s="45" customFormat="1" ht="15" customHeight="1" x14ac:dyDescent="0.25">
      <c r="A216" s="37">
        <f t="shared" si="178"/>
        <v>158</v>
      </c>
      <c r="B216" s="37">
        <f t="shared" si="178"/>
        <v>4</v>
      </c>
      <c r="C216" s="38" t="s">
        <v>318</v>
      </c>
      <c r="D216" s="39" t="s">
        <v>149</v>
      </c>
      <c r="E216" s="40">
        <v>42734</v>
      </c>
      <c r="F216" s="41">
        <f t="shared" si="166"/>
        <v>6070122054000</v>
      </c>
      <c r="G216" s="42">
        <f t="shared" si="167"/>
        <v>2207859554000</v>
      </c>
      <c r="H216" s="42">
        <v>1423024369000</v>
      </c>
      <c r="I216" s="42">
        <v>142929274000</v>
      </c>
      <c r="J216" s="42">
        <v>43593952000</v>
      </c>
      <c r="K216" s="42">
        <v>598311959000</v>
      </c>
      <c r="L216" s="42">
        <f t="shared" si="168"/>
        <v>2869018496000</v>
      </c>
      <c r="M216" s="42">
        <v>263655974000</v>
      </c>
      <c r="N216" s="42">
        <v>1918858260000</v>
      </c>
      <c r="O216" s="42">
        <v>686504262000</v>
      </c>
      <c r="P216" s="42">
        <f t="shared" si="169"/>
        <v>993244004000</v>
      </c>
      <c r="Q216" s="42">
        <v>25000000000</v>
      </c>
      <c r="R216" s="42">
        <v>0</v>
      </c>
      <c r="S216" s="42">
        <v>588744834000</v>
      </c>
      <c r="T216" s="42">
        <v>7500000000</v>
      </c>
      <c r="U216" s="42">
        <v>371999170000</v>
      </c>
      <c r="V216" s="42">
        <f t="shared" si="170"/>
        <v>6563220209000</v>
      </c>
      <c r="W216" s="42">
        <f t="shared" si="171"/>
        <v>3063149585000</v>
      </c>
      <c r="X216" s="42">
        <v>1856097493000</v>
      </c>
      <c r="Y216" s="42">
        <v>0</v>
      </c>
      <c r="Z216" s="42">
        <v>0</v>
      </c>
      <c r="AA216" s="42">
        <v>191328384000</v>
      </c>
      <c r="AB216" s="42">
        <v>40000000000</v>
      </c>
      <c r="AC216" s="42">
        <v>109600156000</v>
      </c>
      <c r="AD216" s="42">
        <v>856123552000</v>
      </c>
      <c r="AE216" s="42">
        <v>10000000000</v>
      </c>
      <c r="AF216" s="42">
        <f t="shared" si="172"/>
        <v>3500070624000</v>
      </c>
      <c r="AG216" s="42">
        <v>447589536000</v>
      </c>
      <c r="AH216" s="42">
        <v>1462244561000</v>
      </c>
      <c r="AI216" s="42">
        <v>1590236527000</v>
      </c>
      <c r="AJ216" s="42">
        <f t="shared" si="173"/>
        <v>540798155000</v>
      </c>
      <c r="AK216" s="42">
        <v>367177450000</v>
      </c>
      <c r="AL216" s="42">
        <v>0</v>
      </c>
      <c r="AM216" s="42">
        <v>0</v>
      </c>
      <c r="AN216" s="42">
        <v>0</v>
      </c>
      <c r="AO216" s="42">
        <v>0</v>
      </c>
      <c r="AP216" s="42">
        <v>173620705000</v>
      </c>
      <c r="AQ216" s="42">
        <f t="shared" si="174"/>
        <v>47700000000</v>
      </c>
      <c r="AR216" s="42">
        <v>0</v>
      </c>
      <c r="AS216" s="42">
        <v>47700000000</v>
      </c>
      <c r="AT216" s="42">
        <v>0</v>
      </c>
      <c r="AU216" s="42">
        <v>0</v>
      </c>
      <c r="AV216" s="43">
        <f t="shared" si="175"/>
        <v>-493098155000</v>
      </c>
      <c r="AW216" s="43">
        <f t="shared" si="126"/>
        <v>493098155000</v>
      </c>
      <c r="AX216" s="44">
        <f t="shared" si="177"/>
        <v>0</v>
      </c>
    </row>
    <row r="217" spans="1:50" s="45" customFormat="1" ht="15" customHeight="1" x14ac:dyDescent="0.25">
      <c r="A217" s="37">
        <f t="shared" si="178"/>
        <v>159</v>
      </c>
      <c r="B217" s="37">
        <f t="shared" si="178"/>
        <v>5</v>
      </c>
      <c r="C217" s="38" t="s">
        <v>319</v>
      </c>
      <c r="D217" s="39" t="s">
        <v>191</v>
      </c>
      <c r="E217" s="40">
        <v>42733</v>
      </c>
      <c r="F217" s="41">
        <f t="shared" si="166"/>
        <v>2268889128000</v>
      </c>
      <c r="G217" s="42">
        <f t="shared" si="167"/>
        <v>200692823000</v>
      </c>
      <c r="H217" s="42">
        <f>VLOOKUP(C217,[1]Sheet2!$A$1:$AS$610,6,FALSE)</f>
        <v>48582678000</v>
      </c>
      <c r="I217" s="42">
        <f>VLOOKUP(C217,[1]Sheet2!$A$1:$AS$610,7,FALSE)</f>
        <v>18773332625</v>
      </c>
      <c r="J217" s="42">
        <f>VLOOKUP(C217,[1]Sheet2!$A$1:$AS$610,8,FALSE)</f>
        <v>3317036000</v>
      </c>
      <c r="K217" s="42">
        <f>VLOOKUP(C217,[1]Sheet2!$A$1:$AS$610,9,FALSE)</f>
        <v>130019776375</v>
      </c>
      <c r="L217" s="42">
        <f t="shared" si="168"/>
        <v>1411811333000</v>
      </c>
      <c r="M217" s="42">
        <f>VLOOKUP(C217,[1]Sheet2!$A$1:$AS$610,11,FALSE)</f>
        <v>65308010000</v>
      </c>
      <c r="N217" s="42">
        <f>VLOOKUP(C217,[1]Sheet2!$A$1:$AS$610,12,FALSE)</f>
        <v>1203476252000</v>
      </c>
      <c r="O217" s="42">
        <f>VLOOKUP(C217,[1]Sheet2!$A$1:$AS$610,13,FALSE)</f>
        <v>143027071000</v>
      </c>
      <c r="P217" s="42">
        <f t="shared" si="169"/>
        <v>656384972000</v>
      </c>
      <c r="Q217" s="42">
        <f>VLOOKUP(C217,[1]Sheet2!$A$1:$AS$610,15,FALSE)</f>
        <v>0</v>
      </c>
      <c r="R217" s="42">
        <f>VLOOKUP(C217,[1]Sheet2!$A$1:$AS$610,16,FALSE)</f>
        <v>0</v>
      </c>
      <c r="S217" s="42">
        <f>VLOOKUP(C217,[1]Sheet2!$A$1:$AS$610,17,FALSE)</f>
        <v>82896321000</v>
      </c>
      <c r="T217" s="42">
        <f>VLOOKUP(C217,[1]Sheet2!$A$1:$AS$610,18,FALSE)</f>
        <v>359669961000</v>
      </c>
      <c r="U217" s="42">
        <f>VLOOKUP(C217,[1]Sheet2!$A$1:$AS$610,19,FALSE)</f>
        <v>213818690000</v>
      </c>
      <c r="V217" s="42">
        <f t="shared" si="170"/>
        <v>2266399128000</v>
      </c>
      <c r="W217" s="42">
        <f t="shared" si="171"/>
        <v>1646652170500</v>
      </c>
      <c r="X217" s="42">
        <f>VLOOKUP(C217,[1]Sheet2!$A$1:$AS$610,22,FALSE)</f>
        <v>1131202390500</v>
      </c>
      <c r="Y217" s="42">
        <f>VLOOKUP(C217,[1]Sheet2!$A$1:$AS$610,23,FALSE)</f>
        <v>0</v>
      </c>
      <c r="Z217" s="42">
        <f>VLOOKUP(C217,[1]Sheet2!$A$1:$AS$610,24,FALSE)</f>
        <v>21600000000</v>
      </c>
      <c r="AA217" s="42">
        <f>VLOOKUP(C217,[1]Sheet2!$A$1:$AS$610,25,FALSE)</f>
        <v>91727000000</v>
      </c>
      <c r="AB217" s="42">
        <f>VLOOKUP(C217,[1]Sheet2!$A$1:$AS$610,26,FALSE)</f>
        <v>5000000000</v>
      </c>
      <c r="AC217" s="42">
        <f>VLOOKUP(C217,[1]Sheet2!$A$1:$AS$610,27,FALSE)</f>
        <v>7700000000</v>
      </c>
      <c r="AD217" s="42">
        <f>VLOOKUP(C217,[1]Sheet2!$A$1:$AS$610,28,FALSE)</f>
        <v>379422780000</v>
      </c>
      <c r="AE217" s="42">
        <f>VLOOKUP(C217,[1]Sheet2!$A$1:$AS$610,29,FALSE)</f>
        <v>10000000000</v>
      </c>
      <c r="AF217" s="42">
        <f t="shared" si="172"/>
        <v>619746957500</v>
      </c>
      <c r="AG217" s="42">
        <f>VLOOKUP(C217,[1]Sheet2!$A$1:$AS$610,31,FALSE)</f>
        <v>85464072550</v>
      </c>
      <c r="AH217" s="42">
        <f>VLOOKUP(C217,[1]Sheet2!$A$1:$AS$610,32,FALSE)</f>
        <v>276297517095</v>
      </c>
      <c r="AI217" s="42">
        <f>VLOOKUP(C217,[1]Sheet2!$A$1:$AS$610,33,FALSE)</f>
        <v>257985367855</v>
      </c>
      <c r="AJ217" s="42">
        <f t="shared" si="173"/>
        <v>12500000000</v>
      </c>
      <c r="AK217" s="42">
        <f>VLOOKUP(C217,[1]Sheet2!$A$1:$AS$610,35,FALSE)</f>
        <v>0</v>
      </c>
      <c r="AL217" s="42">
        <f>VLOOKUP(C217,[1]Sheet2!$A$1:$AS$610,36,FALSE)</f>
        <v>12500000000</v>
      </c>
      <c r="AM217" s="42">
        <f>VLOOKUP(C217,[1]Sheet2!$A$1:$AS$610,37,FALSE)</f>
        <v>0</v>
      </c>
      <c r="AN217" s="42">
        <f>VLOOKUP(C217,[1]Sheet2!$A$1:$AS$610,38,FALSE)</f>
        <v>0</v>
      </c>
      <c r="AO217" s="42">
        <f>VLOOKUP(C217,[1]Sheet2!$A$1:$AS$610,39,FALSE)</f>
        <v>0</v>
      </c>
      <c r="AP217" s="42">
        <f>VLOOKUP(C217,[1]Sheet2!$A$1:$AS$610,40,FALSE)</f>
        <v>0</v>
      </c>
      <c r="AQ217" s="42">
        <f t="shared" si="174"/>
        <v>14990000000</v>
      </c>
      <c r="AR217" s="42">
        <f>VLOOKUP(C217,[1]Sheet2!$A$1:$AS$610,42,FALSE)</f>
        <v>0</v>
      </c>
      <c r="AS217" s="42">
        <f>VLOOKUP(C217,[1]Sheet2!$A$1:$AS$610,43,FALSE)</f>
        <v>14490000000</v>
      </c>
      <c r="AT217" s="42">
        <f>VLOOKUP(C217,[1]Sheet2!$A$1:$AS$610,44,FALSE)</f>
        <v>500000000</v>
      </c>
      <c r="AU217" s="42">
        <f>VLOOKUP(C217,[1]Sheet2!$A$1:$AS$610,45,FALSE)</f>
        <v>0</v>
      </c>
      <c r="AV217" s="43">
        <f t="shared" si="175"/>
        <v>2490000000</v>
      </c>
      <c r="AW217" s="43">
        <f t="shared" si="126"/>
        <v>-2490000000</v>
      </c>
      <c r="AX217" s="44">
        <f t="shared" si="177"/>
        <v>0</v>
      </c>
    </row>
    <row r="218" spans="1:50" s="45" customFormat="1" ht="15" customHeight="1" x14ac:dyDescent="0.25">
      <c r="A218" s="37">
        <f t="shared" si="178"/>
        <v>160</v>
      </c>
      <c r="B218" s="37">
        <f t="shared" si="178"/>
        <v>6</v>
      </c>
      <c r="C218" s="38" t="s">
        <v>320</v>
      </c>
      <c r="D218" s="39" t="s">
        <v>99</v>
      </c>
      <c r="E218" s="40">
        <v>42726</v>
      </c>
      <c r="F218" s="41">
        <f t="shared" si="166"/>
        <v>3192953912873.1699</v>
      </c>
      <c r="G218" s="42">
        <f t="shared" si="167"/>
        <v>478173308485.02002</v>
      </c>
      <c r="H218" s="42">
        <v>151088063902</v>
      </c>
      <c r="I218" s="42">
        <v>24883968079.450001</v>
      </c>
      <c r="J218" s="42">
        <v>7998748956</v>
      </c>
      <c r="K218" s="42">
        <v>294202527547.57001</v>
      </c>
      <c r="L218" s="42">
        <f t="shared" si="168"/>
        <v>1863761324000</v>
      </c>
      <c r="M218" s="42">
        <v>78232605000</v>
      </c>
      <c r="N218" s="42">
        <v>1569946984000</v>
      </c>
      <c r="O218" s="42">
        <v>215581735000</v>
      </c>
      <c r="P218" s="42">
        <f t="shared" si="169"/>
        <v>851019280388.15002</v>
      </c>
      <c r="Q218" s="42">
        <v>0</v>
      </c>
      <c r="R218" s="42">
        <v>0</v>
      </c>
      <c r="S218" s="42">
        <v>175193726388.14999</v>
      </c>
      <c r="T218" s="42">
        <v>368529506000</v>
      </c>
      <c r="U218" s="42">
        <v>307296048000</v>
      </c>
      <c r="V218" s="42">
        <f t="shared" si="170"/>
        <v>3228612172398.1699</v>
      </c>
      <c r="W218" s="42">
        <f t="shared" si="171"/>
        <v>2049387866611.1101</v>
      </c>
      <c r="X218" s="42">
        <v>1448381995663.52</v>
      </c>
      <c r="Y218" s="42">
        <v>0</v>
      </c>
      <c r="Z218" s="42">
        <v>0</v>
      </c>
      <c r="AA218" s="42">
        <v>44162797641</v>
      </c>
      <c r="AB218" s="42">
        <v>500000000</v>
      </c>
      <c r="AC218" s="42">
        <v>3571579218</v>
      </c>
      <c r="AD218" s="42">
        <v>547693204967</v>
      </c>
      <c r="AE218" s="42">
        <v>5078289121.5900002</v>
      </c>
      <c r="AF218" s="42">
        <f t="shared" si="172"/>
        <v>1179224305787.0601</v>
      </c>
      <c r="AG218" s="42">
        <v>54742429100</v>
      </c>
      <c r="AH218" s="42">
        <v>528786406683</v>
      </c>
      <c r="AI218" s="42">
        <v>595695470004.06006</v>
      </c>
      <c r="AJ218" s="42">
        <f t="shared" si="173"/>
        <v>35658259525</v>
      </c>
      <c r="AK218" s="42">
        <v>35658259525</v>
      </c>
      <c r="AL218" s="42">
        <v>0</v>
      </c>
      <c r="AM218" s="42">
        <v>0</v>
      </c>
      <c r="AN218" s="42">
        <v>0</v>
      </c>
      <c r="AO218" s="42">
        <v>0</v>
      </c>
      <c r="AP218" s="42">
        <v>0</v>
      </c>
      <c r="AQ218" s="42">
        <f t="shared" si="174"/>
        <v>0</v>
      </c>
      <c r="AR218" s="42">
        <v>0</v>
      </c>
      <c r="AS218" s="42">
        <v>0</v>
      </c>
      <c r="AT218" s="42">
        <v>0</v>
      </c>
      <c r="AU218" s="42">
        <v>0</v>
      </c>
      <c r="AV218" s="43">
        <f t="shared" si="175"/>
        <v>-35658259525</v>
      </c>
      <c r="AW218" s="43">
        <f t="shared" si="126"/>
        <v>35658259525</v>
      </c>
      <c r="AX218" s="44">
        <f t="shared" si="177"/>
        <v>0</v>
      </c>
    </row>
    <row r="219" spans="1:50" s="45" customFormat="1" ht="15" customHeight="1" x14ac:dyDescent="0.25">
      <c r="A219" s="37">
        <f t="shared" si="178"/>
        <v>161</v>
      </c>
      <c r="B219" s="37">
        <f t="shared" si="178"/>
        <v>7</v>
      </c>
      <c r="C219" s="38" t="s">
        <v>321</v>
      </c>
      <c r="D219" s="39" t="s">
        <v>149</v>
      </c>
      <c r="E219" s="40">
        <v>42734</v>
      </c>
      <c r="F219" s="41">
        <f t="shared" si="166"/>
        <v>3064881949460</v>
      </c>
      <c r="G219" s="42">
        <f t="shared" si="167"/>
        <v>481775052046</v>
      </c>
      <c r="H219" s="42">
        <v>155000000000</v>
      </c>
      <c r="I219" s="42">
        <v>34244393356</v>
      </c>
      <c r="J219" s="42">
        <v>5996000000</v>
      </c>
      <c r="K219" s="42">
        <v>286534658690</v>
      </c>
      <c r="L219" s="42">
        <f t="shared" si="168"/>
        <v>1974017053000</v>
      </c>
      <c r="M219" s="42">
        <v>89556072000</v>
      </c>
      <c r="N219" s="42">
        <v>1521877112000</v>
      </c>
      <c r="O219" s="42">
        <v>362583869000</v>
      </c>
      <c r="P219" s="42">
        <f t="shared" si="169"/>
        <v>609089844414</v>
      </c>
      <c r="Q219" s="42">
        <v>0</v>
      </c>
      <c r="R219" s="42">
        <v>0</v>
      </c>
      <c r="S219" s="42">
        <v>241093024414</v>
      </c>
      <c r="T219" s="42">
        <v>7500000000</v>
      </c>
      <c r="U219" s="42">
        <v>360496820000</v>
      </c>
      <c r="V219" s="42">
        <f t="shared" si="170"/>
        <v>3139281949460</v>
      </c>
      <c r="W219" s="42">
        <f t="shared" si="171"/>
        <v>2044298621059</v>
      </c>
      <c r="X219" s="42">
        <v>1477166311941</v>
      </c>
      <c r="Y219" s="42">
        <v>0</v>
      </c>
      <c r="Z219" s="42">
        <v>0</v>
      </c>
      <c r="AA219" s="42">
        <v>72500000</v>
      </c>
      <c r="AB219" s="42">
        <v>2208500000</v>
      </c>
      <c r="AC219" s="42">
        <v>20983939335</v>
      </c>
      <c r="AD219" s="42">
        <v>538867369783</v>
      </c>
      <c r="AE219" s="42">
        <v>5000000000</v>
      </c>
      <c r="AF219" s="42">
        <f t="shared" si="172"/>
        <v>1094983328401</v>
      </c>
      <c r="AG219" s="42">
        <v>168109161324</v>
      </c>
      <c r="AH219" s="42">
        <v>516380945926</v>
      </c>
      <c r="AI219" s="42">
        <v>410493221151</v>
      </c>
      <c r="AJ219" s="42">
        <f t="shared" si="173"/>
        <v>101000000000</v>
      </c>
      <c r="AK219" s="42">
        <v>101000000000</v>
      </c>
      <c r="AL219" s="42">
        <v>0</v>
      </c>
      <c r="AM219" s="42">
        <v>0</v>
      </c>
      <c r="AN219" s="42">
        <v>0</v>
      </c>
      <c r="AO219" s="42">
        <v>0</v>
      </c>
      <c r="AP219" s="42">
        <v>0</v>
      </c>
      <c r="AQ219" s="42">
        <f t="shared" si="174"/>
        <v>26600000000</v>
      </c>
      <c r="AR219" s="42">
        <v>20000000000</v>
      </c>
      <c r="AS219" s="42">
        <v>6600000000</v>
      </c>
      <c r="AT219" s="42">
        <v>0</v>
      </c>
      <c r="AU219" s="42">
        <v>0</v>
      </c>
      <c r="AV219" s="43">
        <f t="shared" si="175"/>
        <v>-74400000000</v>
      </c>
      <c r="AW219" s="43">
        <f t="shared" si="126"/>
        <v>74400000000</v>
      </c>
      <c r="AX219" s="44">
        <f t="shared" si="177"/>
        <v>0</v>
      </c>
    </row>
    <row r="220" spans="1:50" s="45" customFormat="1" ht="15" customHeight="1" x14ac:dyDescent="0.25">
      <c r="A220" s="37">
        <f t="shared" si="178"/>
        <v>162</v>
      </c>
      <c r="B220" s="37">
        <f t="shared" si="178"/>
        <v>8</v>
      </c>
      <c r="C220" s="38" t="s">
        <v>322</v>
      </c>
      <c r="D220" s="39" t="s">
        <v>179</v>
      </c>
      <c r="E220" s="40">
        <v>42733</v>
      </c>
      <c r="F220" s="41">
        <f t="shared" si="166"/>
        <v>3680936332790</v>
      </c>
      <c r="G220" s="42">
        <f t="shared" si="167"/>
        <v>440583624743</v>
      </c>
      <c r="H220" s="42">
        <v>110476840367</v>
      </c>
      <c r="I220" s="42">
        <v>17187618590</v>
      </c>
      <c r="J220" s="42">
        <v>5206555533</v>
      </c>
      <c r="K220" s="42">
        <v>307712610253</v>
      </c>
      <c r="L220" s="42">
        <f t="shared" si="168"/>
        <v>2248045154945</v>
      </c>
      <c r="M220" s="42">
        <v>204477987945</v>
      </c>
      <c r="N220" s="42">
        <v>1808709871000</v>
      </c>
      <c r="O220" s="42">
        <v>234857296000</v>
      </c>
      <c r="P220" s="42">
        <f t="shared" si="169"/>
        <v>992307553102</v>
      </c>
      <c r="Q220" s="42">
        <v>0</v>
      </c>
      <c r="R220" s="42">
        <v>0</v>
      </c>
      <c r="S220" s="42">
        <v>176764313102</v>
      </c>
      <c r="T220" s="42">
        <v>457539368000</v>
      </c>
      <c r="U220" s="42">
        <v>358003872000</v>
      </c>
      <c r="V220" s="42">
        <f t="shared" si="170"/>
        <v>3747121954828</v>
      </c>
      <c r="W220" s="42">
        <f t="shared" si="171"/>
        <v>2294942183549</v>
      </c>
      <c r="X220" s="42">
        <v>1654362360390</v>
      </c>
      <c r="Y220" s="42">
        <v>0</v>
      </c>
      <c r="Z220" s="42">
        <v>0</v>
      </c>
      <c r="AA220" s="42">
        <v>57565602304</v>
      </c>
      <c r="AB220" s="42">
        <v>4695000000</v>
      </c>
      <c r="AC220" s="42">
        <v>8485672896</v>
      </c>
      <c r="AD220" s="42">
        <v>567033547959</v>
      </c>
      <c r="AE220" s="42">
        <v>2800000000</v>
      </c>
      <c r="AF220" s="42">
        <f t="shared" si="172"/>
        <v>1452179771279</v>
      </c>
      <c r="AG220" s="42">
        <v>151735105428</v>
      </c>
      <c r="AH220" s="42">
        <v>807865712673</v>
      </c>
      <c r="AI220" s="42">
        <v>492578953178</v>
      </c>
      <c r="AJ220" s="42">
        <f t="shared" si="173"/>
        <v>76665296830</v>
      </c>
      <c r="AK220" s="42">
        <v>76665296830</v>
      </c>
      <c r="AL220" s="42">
        <v>0</v>
      </c>
      <c r="AM220" s="42">
        <v>0</v>
      </c>
      <c r="AN220" s="42">
        <v>0</v>
      </c>
      <c r="AO220" s="42">
        <v>0</v>
      </c>
      <c r="AP220" s="42">
        <v>0</v>
      </c>
      <c r="AQ220" s="42">
        <f t="shared" si="174"/>
        <v>10479674792</v>
      </c>
      <c r="AR220" s="42">
        <v>0</v>
      </c>
      <c r="AS220" s="42">
        <v>7479674792</v>
      </c>
      <c r="AT220" s="42">
        <v>3000000000</v>
      </c>
      <c r="AU220" s="42">
        <v>0</v>
      </c>
      <c r="AV220" s="43">
        <f t="shared" si="175"/>
        <v>-66185622038</v>
      </c>
      <c r="AW220" s="43">
        <f t="shared" si="126"/>
        <v>66185622038</v>
      </c>
      <c r="AX220" s="44">
        <f t="shared" si="177"/>
        <v>0</v>
      </c>
    </row>
    <row r="221" spans="1:50" s="45" customFormat="1" ht="15" customHeight="1" x14ac:dyDescent="0.25">
      <c r="A221" s="37">
        <f t="shared" si="178"/>
        <v>163</v>
      </c>
      <c r="B221" s="37">
        <f t="shared" si="178"/>
        <v>9</v>
      </c>
      <c r="C221" s="38" t="s">
        <v>323</v>
      </c>
      <c r="D221" s="39" t="s">
        <v>176</v>
      </c>
      <c r="E221" s="40">
        <v>42734</v>
      </c>
      <c r="F221" s="41">
        <f t="shared" si="166"/>
        <v>2893271360732</v>
      </c>
      <c r="G221" s="42">
        <f t="shared" si="167"/>
        <v>382972363732</v>
      </c>
      <c r="H221" s="42">
        <v>86304696732</v>
      </c>
      <c r="I221" s="42">
        <v>32057516000</v>
      </c>
      <c r="J221" s="42">
        <v>7002462000</v>
      </c>
      <c r="K221" s="42">
        <v>257607689000</v>
      </c>
      <c r="L221" s="42">
        <f t="shared" si="168"/>
        <v>1795224288000</v>
      </c>
      <c r="M221" s="42">
        <v>205254333000</v>
      </c>
      <c r="N221" s="42">
        <v>1393868530000</v>
      </c>
      <c r="O221" s="42">
        <v>196101425000</v>
      </c>
      <c r="P221" s="42">
        <f t="shared" si="169"/>
        <v>715074709000</v>
      </c>
      <c r="Q221" s="42">
        <v>0</v>
      </c>
      <c r="R221" s="42">
        <v>0</v>
      </c>
      <c r="S221" s="42">
        <v>167561609000</v>
      </c>
      <c r="T221" s="42">
        <v>279739903000</v>
      </c>
      <c r="U221" s="42">
        <v>267773197000</v>
      </c>
      <c r="V221" s="42">
        <f t="shared" si="170"/>
        <v>2881671360732</v>
      </c>
      <c r="W221" s="42">
        <f t="shared" si="171"/>
        <v>1771569084332</v>
      </c>
      <c r="X221" s="42">
        <v>1287074888332</v>
      </c>
      <c r="Y221" s="42">
        <v>0</v>
      </c>
      <c r="Z221" s="42">
        <v>0</v>
      </c>
      <c r="AA221" s="42">
        <v>34494087000</v>
      </c>
      <c r="AB221" s="42">
        <v>32300000</v>
      </c>
      <c r="AC221" s="42">
        <v>11837420000</v>
      </c>
      <c r="AD221" s="42">
        <v>437130389000</v>
      </c>
      <c r="AE221" s="42">
        <v>1000000000</v>
      </c>
      <c r="AF221" s="42">
        <f t="shared" si="172"/>
        <v>1110102276400</v>
      </c>
      <c r="AG221" s="42">
        <v>72614213500</v>
      </c>
      <c r="AH221" s="42">
        <v>512315485479</v>
      </c>
      <c r="AI221" s="42">
        <v>525172577421</v>
      </c>
      <c r="AJ221" s="42">
        <f t="shared" si="173"/>
        <v>0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f t="shared" si="174"/>
        <v>11600000000</v>
      </c>
      <c r="AR221" s="42">
        <v>0</v>
      </c>
      <c r="AS221" s="42">
        <v>11600000000</v>
      </c>
      <c r="AT221" s="42">
        <v>0</v>
      </c>
      <c r="AU221" s="42">
        <v>0</v>
      </c>
      <c r="AV221" s="43">
        <f t="shared" si="175"/>
        <v>11600000000</v>
      </c>
      <c r="AW221" s="43">
        <f t="shared" si="126"/>
        <v>-11600000000</v>
      </c>
      <c r="AX221" s="44">
        <f t="shared" si="177"/>
        <v>0</v>
      </c>
    </row>
    <row r="222" spans="1:50" s="45" customFormat="1" ht="15" customHeight="1" x14ac:dyDescent="0.25">
      <c r="A222" s="37">
        <f t="shared" si="178"/>
        <v>164</v>
      </c>
      <c r="B222" s="37">
        <f t="shared" si="178"/>
        <v>10</v>
      </c>
      <c r="C222" s="38" t="s">
        <v>324</v>
      </c>
      <c r="D222" s="39" t="s">
        <v>191</v>
      </c>
      <c r="E222" s="40">
        <v>42734</v>
      </c>
      <c r="F222" s="41">
        <f t="shared" si="166"/>
        <v>3988794323392</v>
      </c>
      <c r="G222" s="42">
        <f t="shared" si="167"/>
        <v>1264521938077</v>
      </c>
      <c r="H222" s="42">
        <v>834510900000</v>
      </c>
      <c r="I222" s="42">
        <v>126004060600</v>
      </c>
      <c r="J222" s="42">
        <v>8163449000</v>
      </c>
      <c r="K222" s="42">
        <v>295843528477</v>
      </c>
      <c r="L222" s="42">
        <f t="shared" si="168"/>
        <v>2075172758000</v>
      </c>
      <c r="M222" s="42">
        <v>349508139000</v>
      </c>
      <c r="N222" s="42">
        <v>1250725634000</v>
      </c>
      <c r="O222" s="42">
        <v>474938985000</v>
      </c>
      <c r="P222" s="42">
        <f t="shared" si="169"/>
        <v>649099627315</v>
      </c>
      <c r="Q222" s="42">
        <v>3942570000</v>
      </c>
      <c r="R222" s="42">
        <v>0</v>
      </c>
      <c r="S222" s="42">
        <v>336182383315</v>
      </c>
      <c r="T222" s="42">
        <f>308974674000-255530027000</f>
        <v>53444647000</v>
      </c>
      <c r="U222" s="42">
        <v>255530027000</v>
      </c>
      <c r="V222" s="42">
        <f t="shared" si="170"/>
        <v>4292365679855</v>
      </c>
      <c r="W222" s="42">
        <f t="shared" si="171"/>
        <v>2000519407948</v>
      </c>
      <c r="X222" s="42">
        <v>1442801087030</v>
      </c>
      <c r="Y222" s="42">
        <v>0</v>
      </c>
      <c r="Z222" s="42">
        <v>0</v>
      </c>
      <c r="AA222" s="42">
        <v>32521280000</v>
      </c>
      <c r="AB222" s="42">
        <v>28541600000</v>
      </c>
      <c r="AC222" s="42">
        <v>66066925000</v>
      </c>
      <c r="AD222" s="42">
        <v>429088515918</v>
      </c>
      <c r="AE222" s="42">
        <v>1500000000</v>
      </c>
      <c r="AF222" s="42">
        <f t="shared" si="172"/>
        <v>2291846271907</v>
      </c>
      <c r="AG222" s="42">
        <v>259599431620</v>
      </c>
      <c r="AH222" s="42">
        <v>1129433142868</v>
      </c>
      <c r="AI222" s="42">
        <v>902813697419</v>
      </c>
      <c r="AJ222" s="42">
        <f t="shared" si="173"/>
        <v>314571356463</v>
      </c>
      <c r="AK222" s="42">
        <v>314571356463</v>
      </c>
      <c r="AL222" s="42">
        <v>0</v>
      </c>
      <c r="AM222" s="42">
        <v>0</v>
      </c>
      <c r="AN222" s="42">
        <v>0</v>
      </c>
      <c r="AO222" s="42">
        <v>0</v>
      </c>
      <c r="AP222" s="42">
        <v>0</v>
      </c>
      <c r="AQ222" s="42">
        <f t="shared" si="174"/>
        <v>11000000000</v>
      </c>
      <c r="AR222" s="42">
        <v>0</v>
      </c>
      <c r="AS222" s="42">
        <v>11000000000</v>
      </c>
      <c r="AT222" s="42">
        <v>0</v>
      </c>
      <c r="AU222" s="42">
        <v>0</v>
      </c>
      <c r="AV222" s="43">
        <f t="shared" si="175"/>
        <v>-303571356463</v>
      </c>
      <c r="AW222" s="43">
        <f t="shared" si="126"/>
        <v>303571356463</v>
      </c>
      <c r="AX222" s="44">
        <f t="shared" si="177"/>
        <v>0</v>
      </c>
    </row>
    <row r="223" spans="1:50" s="45" customFormat="1" ht="15" customHeight="1" x14ac:dyDescent="0.25">
      <c r="A223" s="37">
        <f t="shared" si="178"/>
        <v>165</v>
      </c>
      <c r="B223" s="37">
        <f t="shared" si="178"/>
        <v>11</v>
      </c>
      <c r="C223" s="38" t="s">
        <v>325</v>
      </c>
      <c r="D223" s="39" t="s">
        <v>103</v>
      </c>
      <c r="E223" s="40">
        <v>42759</v>
      </c>
      <c r="F223" s="41">
        <f t="shared" si="166"/>
        <v>2484692572646</v>
      </c>
      <c r="G223" s="42">
        <f t="shared" si="167"/>
        <v>271358812047</v>
      </c>
      <c r="H223" s="42">
        <v>70600000000</v>
      </c>
      <c r="I223" s="42">
        <v>50487401156</v>
      </c>
      <c r="J223" s="42">
        <v>3256346708</v>
      </c>
      <c r="K223" s="42">
        <v>147015064183</v>
      </c>
      <c r="L223" s="42">
        <f t="shared" si="168"/>
        <v>1441181062000</v>
      </c>
      <c r="M223" s="42">
        <v>63081963000</v>
      </c>
      <c r="N223" s="42">
        <v>1218601913000</v>
      </c>
      <c r="O223" s="42">
        <v>159497186000</v>
      </c>
      <c r="P223" s="42">
        <f t="shared" si="169"/>
        <v>772152698599</v>
      </c>
      <c r="Q223" s="42">
        <v>0</v>
      </c>
      <c r="R223" s="42">
        <v>0</v>
      </c>
      <c r="S223" s="42">
        <v>103263619599</v>
      </c>
      <c r="T223" s="42">
        <v>291943236000</v>
      </c>
      <c r="U223" s="42">
        <v>376945843000</v>
      </c>
      <c r="V223" s="42">
        <f t="shared" si="170"/>
        <v>2515356977263</v>
      </c>
      <c r="W223" s="42">
        <f t="shared" si="171"/>
        <v>1692834009702</v>
      </c>
      <c r="X223" s="42">
        <v>1209603067791</v>
      </c>
      <c r="Y223" s="42">
        <v>0</v>
      </c>
      <c r="Z223" s="42">
        <v>0</v>
      </c>
      <c r="AA223" s="42">
        <v>45551200000</v>
      </c>
      <c r="AB223" s="42">
        <v>3806000000</v>
      </c>
      <c r="AC223" s="42">
        <v>3514647010</v>
      </c>
      <c r="AD223" s="42">
        <v>423756634800</v>
      </c>
      <c r="AE223" s="42">
        <v>6602460101</v>
      </c>
      <c r="AF223" s="42">
        <f t="shared" si="172"/>
        <v>822522967561</v>
      </c>
      <c r="AG223" s="42">
        <v>80767082250</v>
      </c>
      <c r="AH223" s="42">
        <v>464948828619</v>
      </c>
      <c r="AI223" s="42">
        <v>276807056692</v>
      </c>
      <c r="AJ223" s="42">
        <f t="shared" si="173"/>
        <v>35949262296</v>
      </c>
      <c r="AK223" s="42">
        <v>25949262296</v>
      </c>
      <c r="AL223" s="42">
        <v>10000000000</v>
      </c>
      <c r="AM223" s="42">
        <v>0</v>
      </c>
      <c r="AN223" s="42">
        <v>0</v>
      </c>
      <c r="AO223" s="42">
        <v>0</v>
      </c>
      <c r="AP223" s="42">
        <v>0</v>
      </c>
      <c r="AQ223" s="42">
        <f t="shared" si="174"/>
        <v>5284857679</v>
      </c>
      <c r="AR223" s="42">
        <v>0</v>
      </c>
      <c r="AS223" s="42">
        <v>3500000000</v>
      </c>
      <c r="AT223" s="42">
        <v>1784857679</v>
      </c>
      <c r="AU223" s="42">
        <v>0</v>
      </c>
      <c r="AV223" s="43">
        <f t="shared" si="175"/>
        <v>-30664404617</v>
      </c>
      <c r="AW223" s="43">
        <f t="shared" si="126"/>
        <v>30664404617</v>
      </c>
      <c r="AX223" s="44">
        <f t="shared" si="177"/>
        <v>0</v>
      </c>
    </row>
    <row r="224" spans="1:50" s="45" customFormat="1" ht="15" customHeight="1" x14ac:dyDescent="0.25">
      <c r="A224" s="37">
        <f t="shared" si="178"/>
        <v>166</v>
      </c>
      <c r="B224" s="37">
        <f t="shared" si="178"/>
        <v>12</v>
      </c>
      <c r="C224" s="38" t="s">
        <v>326</v>
      </c>
      <c r="D224" s="39" t="s">
        <v>86</v>
      </c>
      <c r="E224" s="40">
        <v>42758</v>
      </c>
      <c r="F224" s="41">
        <f t="shared" si="166"/>
        <v>2636708761957.0498</v>
      </c>
      <c r="G224" s="42">
        <f t="shared" si="167"/>
        <v>431911058648.04999</v>
      </c>
      <c r="H224" s="42">
        <v>113245477072.94</v>
      </c>
      <c r="I224" s="42">
        <v>24087421270.889999</v>
      </c>
      <c r="J224" s="42">
        <v>8627880730.25</v>
      </c>
      <c r="K224" s="42">
        <v>285950279573.96997</v>
      </c>
      <c r="L224" s="42">
        <f t="shared" si="168"/>
        <v>1728157618000</v>
      </c>
      <c r="M224" s="42">
        <v>86688126000</v>
      </c>
      <c r="N224" s="42">
        <v>1225932872000</v>
      </c>
      <c r="O224" s="42">
        <v>415536620000</v>
      </c>
      <c r="P224" s="42">
        <f t="shared" si="169"/>
        <v>476640085309</v>
      </c>
      <c r="Q224" s="42">
        <v>0</v>
      </c>
      <c r="R224" s="42">
        <v>0</v>
      </c>
      <c r="S224" s="42">
        <v>121789796309</v>
      </c>
      <c r="T224" s="42">
        <v>52928698000</v>
      </c>
      <c r="U224" s="42">
        <v>301921591000</v>
      </c>
      <c r="V224" s="42">
        <f t="shared" si="170"/>
        <v>2678752406631.8403</v>
      </c>
      <c r="W224" s="42">
        <f t="shared" si="171"/>
        <v>1628511611893.3701</v>
      </c>
      <c r="X224" s="42">
        <v>1179148929462.9902</v>
      </c>
      <c r="Y224" s="42">
        <v>0</v>
      </c>
      <c r="Z224" s="42">
        <v>0</v>
      </c>
      <c r="AA224" s="42">
        <v>31954000000</v>
      </c>
      <c r="AB224" s="42">
        <v>399300000</v>
      </c>
      <c r="AC224" s="42">
        <v>15746193434.379999</v>
      </c>
      <c r="AD224" s="42">
        <v>399263188996</v>
      </c>
      <c r="AE224" s="42">
        <v>2000000000</v>
      </c>
      <c r="AF224" s="42">
        <f t="shared" si="172"/>
        <v>1050240794738.4701</v>
      </c>
      <c r="AG224" s="42">
        <v>186138604345.20001</v>
      </c>
      <c r="AH224" s="42">
        <v>319729465621.55005</v>
      </c>
      <c r="AI224" s="42">
        <v>544372724771.72003</v>
      </c>
      <c r="AJ224" s="42">
        <f t="shared" si="173"/>
        <v>42043644674.790001</v>
      </c>
      <c r="AK224" s="42">
        <v>23774652674.790001</v>
      </c>
      <c r="AL224" s="42">
        <v>18000000000</v>
      </c>
      <c r="AM224" s="42">
        <v>0</v>
      </c>
      <c r="AN224" s="42">
        <v>0</v>
      </c>
      <c r="AO224" s="42">
        <v>0</v>
      </c>
      <c r="AP224" s="42">
        <v>268992000</v>
      </c>
      <c r="AQ224" s="42">
        <f t="shared" si="174"/>
        <v>0</v>
      </c>
      <c r="AR224" s="42">
        <v>0</v>
      </c>
      <c r="AS224" s="42">
        <v>0</v>
      </c>
      <c r="AT224" s="42">
        <v>0</v>
      </c>
      <c r="AU224" s="42">
        <v>0</v>
      </c>
      <c r="AV224" s="43">
        <f t="shared" si="175"/>
        <v>-42043644674.790527</v>
      </c>
      <c r="AW224" s="43">
        <f t="shared" si="126"/>
        <v>42043644674.790001</v>
      </c>
      <c r="AX224" s="44">
        <f t="shared" si="177"/>
        <v>-5.2642822265625E-4</v>
      </c>
    </row>
    <row r="225" spans="1:50" s="45" customFormat="1" ht="15" customHeight="1" x14ac:dyDescent="0.25">
      <c r="A225" s="46">
        <f t="shared" si="178"/>
        <v>167</v>
      </c>
      <c r="B225" s="46">
        <f t="shared" si="178"/>
        <v>13</v>
      </c>
      <c r="C225" s="47" t="s">
        <v>327</v>
      </c>
      <c r="D225" s="58" t="s">
        <v>328</v>
      </c>
      <c r="E225" s="57">
        <v>42734</v>
      </c>
      <c r="F225" s="48">
        <f t="shared" si="166"/>
        <v>1232301278503</v>
      </c>
      <c r="G225" s="49">
        <f t="shared" si="167"/>
        <v>93715119346</v>
      </c>
      <c r="H225" s="49">
        <f>VLOOKUP(C225,[1]Sheet2!$A$1:$AS$610,6,FALSE)</f>
        <v>42709987011</v>
      </c>
      <c r="I225" s="49">
        <f>VLOOKUP(C225,[1]Sheet2!$A$1:$AS$610,7,FALSE)</f>
        <v>28087029900</v>
      </c>
      <c r="J225" s="49">
        <f>VLOOKUP(C225,[1]Sheet2!$A$1:$AS$610,8,FALSE)</f>
        <v>0</v>
      </c>
      <c r="K225" s="49">
        <f>VLOOKUP(C225,[1]Sheet2!$A$1:$AS$610,9,FALSE)</f>
        <v>22918102435</v>
      </c>
      <c r="L225" s="49">
        <f t="shared" si="168"/>
        <v>712498581000</v>
      </c>
      <c r="M225" s="49">
        <f>VLOOKUP(C225,[1]Sheet2!$A$1:$AS$610,11,FALSE)</f>
        <v>67303843000</v>
      </c>
      <c r="N225" s="49">
        <f>VLOOKUP(C225,[1]Sheet2!$A$1:$AS$610,12,FALSE)</f>
        <v>546731125000</v>
      </c>
      <c r="O225" s="49">
        <f>VLOOKUP(C225,[1]Sheet2!$A$1:$AS$610,13,FALSE)</f>
        <v>98463613000</v>
      </c>
      <c r="P225" s="49">
        <f t="shared" si="169"/>
        <v>426087578157</v>
      </c>
      <c r="Q225" s="49">
        <f>VLOOKUP(C225,[1]Sheet2!$A$1:$AS$610,15,FALSE)</f>
        <v>0</v>
      </c>
      <c r="R225" s="49">
        <f>VLOOKUP(C225,[1]Sheet2!$A$1:$AS$610,16,FALSE)</f>
        <v>0</v>
      </c>
      <c r="S225" s="49">
        <f>VLOOKUP(C225,[1]Sheet2!$A$1:$AS$610,17,FALSE)</f>
        <v>36801568157</v>
      </c>
      <c r="T225" s="49">
        <f>VLOOKUP(C225,[1]Sheet2!$A$1:$AS$610,18,FALSE)</f>
        <v>92707605000</v>
      </c>
      <c r="U225" s="49">
        <f>VLOOKUP(C225,[1]Sheet2!$A$1:$AS$610,19,FALSE)</f>
        <v>296578405000</v>
      </c>
      <c r="V225" s="49">
        <f t="shared" si="170"/>
        <v>1333301278503</v>
      </c>
      <c r="W225" s="49">
        <f t="shared" si="171"/>
        <v>705578094063</v>
      </c>
      <c r="X225" s="49">
        <f>VLOOKUP(C225,[1]Sheet2!$A$1:$AS$610,22,FALSE)</f>
        <v>482711280338</v>
      </c>
      <c r="Y225" s="49">
        <f>VLOOKUP(C225,[1]Sheet2!$A$1:$AS$610,23,FALSE)</f>
        <v>0</v>
      </c>
      <c r="Z225" s="49">
        <f>VLOOKUP(C225,[1]Sheet2!$A$1:$AS$610,24,FALSE)</f>
        <v>10000000000</v>
      </c>
      <c r="AA225" s="49">
        <f>VLOOKUP(C225,[1]Sheet2!$A$1:$AS$610,25,FALSE)</f>
        <v>18178325000</v>
      </c>
      <c r="AB225" s="49">
        <f>VLOOKUP(C225,[1]Sheet2!$A$1:$AS$610,26,FALSE)</f>
        <v>3000000000</v>
      </c>
      <c r="AC225" s="49">
        <f>VLOOKUP(C225,[1]Sheet2!$A$1:$AS$610,27,FALSE)</f>
        <v>6780807000</v>
      </c>
      <c r="AD225" s="49">
        <f>VLOOKUP(C225,[1]Sheet2!$A$1:$AS$610,28,FALSE)</f>
        <v>182407681725</v>
      </c>
      <c r="AE225" s="49">
        <f>VLOOKUP(C225,[1]Sheet2!$A$1:$AS$610,29,FALSE)</f>
        <v>2500000000</v>
      </c>
      <c r="AF225" s="49">
        <f t="shared" si="172"/>
        <v>627723184440</v>
      </c>
      <c r="AG225" s="49">
        <f>VLOOKUP(C225,[1]Sheet2!$A$1:$AS$610,31,FALSE)</f>
        <v>18532949415</v>
      </c>
      <c r="AH225" s="49">
        <f>VLOOKUP(C225,[1]Sheet2!$A$1:$AS$610,32,FALSE)</f>
        <v>210385093942</v>
      </c>
      <c r="AI225" s="49">
        <f>VLOOKUP(C225,[1]Sheet2!$A$1:$AS$610,33,FALSE)</f>
        <v>398805141083</v>
      </c>
      <c r="AJ225" s="49">
        <f t="shared" si="173"/>
        <v>101000000000</v>
      </c>
      <c r="AK225" s="49">
        <f>VLOOKUP(C225,[1]Sheet2!$A$1:$AS$610,35,FALSE)</f>
        <v>101000000000</v>
      </c>
      <c r="AL225" s="49">
        <f>VLOOKUP(C225,[1]Sheet2!$A$1:$AS$610,36,FALSE)</f>
        <v>0</v>
      </c>
      <c r="AM225" s="49">
        <f>VLOOKUP(C225,[1]Sheet2!$A$1:$AS$610,37,FALSE)</f>
        <v>0</v>
      </c>
      <c r="AN225" s="49">
        <f>VLOOKUP(C225,[1]Sheet2!$A$1:$AS$610,38,FALSE)</f>
        <v>0</v>
      </c>
      <c r="AO225" s="49">
        <f>VLOOKUP(C225,[1]Sheet2!$A$1:$AS$610,39,FALSE)</f>
        <v>0</v>
      </c>
      <c r="AP225" s="49">
        <f>VLOOKUP(C225,[1]Sheet2!$A$1:$AS$610,40,FALSE)</f>
        <v>0</v>
      </c>
      <c r="AQ225" s="49">
        <f t="shared" si="174"/>
        <v>0</v>
      </c>
      <c r="AR225" s="49">
        <f>VLOOKUP(C225,[1]Sheet2!$A$1:$AS$610,42,FALSE)</f>
        <v>0</v>
      </c>
      <c r="AS225" s="49">
        <f>VLOOKUP(C225,[1]Sheet2!$A$1:$AS$610,43,FALSE)</f>
        <v>0</v>
      </c>
      <c r="AT225" s="49">
        <f>VLOOKUP(C225,[1]Sheet2!$A$1:$AS$610,44,FALSE)</f>
        <v>0</v>
      </c>
      <c r="AU225" s="49">
        <f>VLOOKUP(C225,[1]Sheet2!$A$1:$AS$610,45,FALSE)</f>
        <v>0</v>
      </c>
      <c r="AV225" s="50">
        <f t="shared" si="175"/>
        <v>-101000000000</v>
      </c>
      <c r="AW225" s="50">
        <f t="shared" si="126"/>
        <v>101000000000</v>
      </c>
      <c r="AX225" s="44">
        <f t="shared" si="177"/>
        <v>0</v>
      </c>
    </row>
    <row r="226" spans="1:50" s="45" customFormat="1" ht="15" customHeight="1" x14ac:dyDescent="0.25">
      <c r="A226" s="37">
        <f t="shared" si="178"/>
        <v>168</v>
      </c>
      <c r="B226" s="37">
        <f t="shared" si="178"/>
        <v>14</v>
      </c>
      <c r="C226" s="38" t="s">
        <v>329</v>
      </c>
      <c r="D226" s="39" t="s">
        <v>99</v>
      </c>
      <c r="E226" s="40">
        <v>42734</v>
      </c>
      <c r="F226" s="41">
        <f t="shared" si="166"/>
        <v>2402888790039</v>
      </c>
      <c r="G226" s="42">
        <f t="shared" si="167"/>
        <v>809952041732</v>
      </c>
      <c r="H226" s="42">
        <v>645367076240</v>
      </c>
      <c r="I226" s="42">
        <v>32009839436</v>
      </c>
      <c r="J226" s="42">
        <v>4765217000</v>
      </c>
      <c r="K226" s="42">
        <v>127809909056</v>
      </c>
      <c r="L226" s="42">
        <f t="shared" si="168"/>
        <v>1103842106160</v>
      </c>
      <c r="M226" s="42">
        <v>115529209160</v>
      </c>
      <c r="N226" s="42">
        <v>857761204000</v>
      </c>
      <c r="O226" s="42">
        <v>130551693000</v>
      </c>
      <c r="P226" s="42">
        <f t="shared" si="169"/>
        <v>489094642147</v>
      </c>
      <c r="Q226" s="42">
        <v>1155300000</v>
      </c>
      <c r="R226" s="42">
        <v>0</v>
      </c>
      <c r="S226" s="42">
        <v>150317987147</v>
      </c>
      <c r="T226" s="42">
        <v>188989516000</v>
      </c>
      <c r="U226" s="42">
        <v>148631839000</v>
      </c>
      <c r="V226" s="42">
        <f t="shared" si="170"/>
        <v>2435888790039</v>
      </c>
      <c r="W226" s="42">
        <f t="shared" si="171"/>
        <v>1323750809136</v>
      </c>
      <c r="X226" s="42">
        <v>979188483222</v>
      </c>
      <c r="Y226" s="42">
        <v>0</v>
      </c>
      <c r="Z226" s="42">
        <v>0</v>
      </c>
      <c r="AA226" s="42">
        <v>27860000000</v>
      </c>
      <c r="AB226" s="42">
        <v>5000000000</v>
      </c>
      <c r="AC226" s="42">
        <v>11977699055</v>
      </c>
      <c r="AD226" s="42">
        <v>299224626859</v>
      </c>
      <c r="AE226" s="42">
        <v>500000000</v>
      </c>
      <c r="AF226" s="42">
        <f t="shared" si="172"/>
        <v>1112137980903</v>
      </c>
      <c r="AG226" s="42">
        <v>143439468500</v>
      </c>
      <c r="AH226" s="42">
        <v>463605860372</v>
      </c>
      <c r="AI226" s="42">
        <v>505092652031</v>
      </c>
      <c r="AJ226" s="42">
        <f t="shared" si="173"/>
        <v>45000000000</v>
      </c>
      <c r="AK226" s="42">
        <v>45000000000</v>
      </c>
      <c r="AL226" s="42">
        <v>0</v>
      </c>
      <c r="AM226" s="42">
        <v>0</v>
      </c>
      <c r="AN226" s="42">
        <v>0</v>
      </c>
      <c r="AO226" s="42">
        <v>0</v>
      </c>
      <c r="AP226" s="42">
        <v>0</v>
      </c>
      <c r="AQ226" s="42">
        <f t="shared" si="174"/>
        <v>12000000000</v>
      </c>
      <c r="AR226" s="42">
        <v>0</v>
      </c>
      <c r="AS226" s="42">
        <v>10000000000</v>
      </c>
      <c r="AT226" s="42">
        <v>2000000000</v>
      </c>
      <c r="AU226" s="42">
        <v>0</v>
      </c>
      <c r="AV226" s="43">
        <f t="shared" si="175"/>
        <v>-33000000000</v>
      </c>
      <c r="AW226" s="43">
        <f t="shared" si="126"/>
        <v>33000000000</v>
      </c>
      <c r="AX226" s="44">
        <f t="shared" si="177"/>
        <v>0</v>
      </c>
    </row>
    <row r="227" spans="1:50" s="45" customFormat="1" ht="15" customHeight="1" x14ac:dyDescent="0.25">
      <c r="A227" s="37">
        <f t="shared" si="178"/>
        <v>169</v>
      </c>
      <c r="B227" s="37">
        <f t="shared" si="178"/>
        <v>15</v>
      </c>
      <c r="C227" s="38" t="s">
        <v>330</v>
      </c>
      <c r="D227" s="39" t="s">
        <v>94</v>
      </c>
      <c r="E227" s="40">
        <v>42734</v>
      </c>
      <c r="F227" s="41">
        <f t="shared" si="166"/>
        <v>2778386912456</v>
      </c>
      <c r="G227" s="42">
        <f t="shared" si="167"/>
        <v>334860139238</v>
      </c>
      <c r="H227" s="42">
        <v>116936650000</v>
      </c>
      <c r="I227" s="42">
        <v>21300514800</v>
      </c>
      <c r="J227" s="42">
        <v>14411000000</v>
      </c>
      <c r="K227" s="42">
        <v>182211974438</v>
      </c>
      <c r="L227" s="42">
        <f t="shared" si="168"/>
        <v>2068003814598</v>
      </c>
      <c r="M227" s="42">
        <v>227630464598</v>
      </c>
      <c r="N227" s="42">
        <v>1423818887000</v>
      </c>
      <c r="O227" s="42">
        <v>416554463000</v>
      </c>
      <c r="P227" s="42">
        <f t="shared" si="169"/>
        <v>375522958620</v>
      </c>
      <c r="Q227" s="42">
        <v>4433000000</v>
      </c>
      <c r="R227" s="42">
        <v>0</v>
      </c>
      <c r="S227" s="42">
        <v>161881590620</v>
      </c>
      <c r="T227" s="42">
        <v>0</v>
      </c>
      <c r="U227" s="42">
        <v>209208368000</v>
      </c>
      <c r="V227" s="42">
        <f t="shared" si="170"/>
        <v>2993810422404</v>
      </c>
      <c r="W227" s="42">
        <f t="shared" si="171"/>
        <v>1865899661914</v>
      </c>
      <c r="X227" s="42">
        <v>1362624845214</v>
      </c>
      <c r="Y227" s="42">
        <v>0</v>
      </c>
      <c r="Z227" s="42">
        <v>0</v>
      </c>
      <c r="AA227" s="42">
        <v>59881280000</v>
      </c>
      <c r="AB227" s="42">
        <v>3172500000</v>
      </c>
      <c r="AC227" s="42">
        <v>12415820300</v>
      </c>
      <c r="AD227" s="42">
        <v>421805216400</v>
      </c>
      <c r="AE227" s="42">
        <v>6000000000</v>
      </c>
      <c r="AF227" s="42">
        <f t="shared" si="172"/>
        <v>1127910760490</v>
      </c>
      <c r="AG227" s="42">
        <v>98619949550</v>
      </c>
      <c r="AH227" s="42">
        <v>531425105401</v>
      </c>
      <c r="AI227" s="42">
        <v>497865705539</v>
      </c>
      <c r="AJ227" s="42">
        <f t="shared" si="173"/>
        <v>230313509948</v>
      </c>
      <c r="AK227" s="42">
        <v>230313509948</v>
      </c>
      <c r="AL227" s="42">
        <v>0</v>
      </c>
      <c r="AM227" s="42">
        <v>0</v>
      </c>
      <c r="AN227" s="42">
        <v>0</v>
      </c>
      <c r="AO227" s="42">
        <v>0</v>
      </c>
      <c r="AP227" s="42">
        <v>0</v>
      </c>
      <c r="AQ227" s="42">
        <f t="shared" si="174"/>
        <v>14890000000</v>
      </c>
      <c r="AR227" s="42">
        <v>0</v>
      </c>
      <c r="AS227" s="42">
        <v>14890000000</v>
      </c>
      <c r="AT227" s="42">
        <v>0</v>
      </c>
      <c r="AU227" s="42">
        <v>0</v>
      </c>
      <c r="AV227" s="43">
        <f t="shared" si="175"/>
        <v>-215423509948</v>
      </c>
      <c r="AW227" s="43">
        <f t="shared" ref="AW227:AW290" si="179">AJ227-AQ227</f>
        <v>215423509948</v>
      </c>
      <c r="AX227" s="44">
        <f t="shared" si="177"/>
        <v>0</v>
      </c>
    </row>
    <row r="228" spans="1:50" s="45" customFormat="1" ht="15" customHeight="1" x14ac:dyDescent="0.25">
      <c r="A228" s="37">
        <f t="shared" si="178"/>
        <v>170</v>
      </c>
      <c r="B228" s="37">
        <f t="shared" si="178"/>
        <v>16</v>
      </c>
      <c r="C228" s="38" t="s">
        <v>331</v>
      </c>
      <c r="D228" s="39" t="s">
        <v>210</v>
      </c>
      <c r="E228" s="40">
        <v>42734</v>
      </c>
      <c r="F228" s="41">
        <f t="shared" si="166"/>
        <v>3480485949000</v>
      </c>
      <c r="G228" s="42">
        <f t="shared" si="167"/>
        <v>535356500000</v>
      </c>
      <c r="H228" s="42">
        <f>VLOOKUP(C228,[1]Sheet2!$A$1:$AS$610,6,FALSE)</f>
        <v>201746000000</v>
      </c>
      <c r="I228" s="42">
        <f>VLOOKUP(C228,[1]Sheet2!$A$1:$AS$610,7,FALSE)</f>
        <v>40548595000</v>
      </c>
      <c r="J228" s="42">
        <f>VLOOKUP(C228,[1]Sheet2!$A$1:$AS$610,8,FALSE)</f>
        <v>7008000000</v>
      </c>
      <c r="K228" s="42">
        <f>VLOOKUP(C228,[1]Sheet2!$A$1:$AS$610,9,FALSE)</f>
        <v>286053905000</v>
      </c>
      <c r="L228" s="42">
        <f t="shared" si="168"/>
        <v>2082842399000</v>
      </c>
      <c r="M228" s="42">
        <f>VLOOKUP(C228,[1]Sheet2!$A$1:$AS$610,11,FALSE)</f>
        <v>146260813000</v>
      </c>
      <c r="N228" s="42">
        <f>VLOOKUP(C228,[1]Sheet2!$A$1:$AS$610,12,FALSE)</f>
        <v>1711335588000</v>
      </c>
      <c r="O228" s="42">
        <f>VLOOKUP(C228,[1]Sheet2!$A$1:$AS$610,13,FALSE)</f>
        <v>225245998000</v>
      </c>
      <c r="P228" s="42">
        <f t="shared" si="169"/>
        <v>862287050000</v>
      </c>
      <c r="Q228" s="42">
        <f>VLOOKUP(C228,[1]Sheet2!$A$1:$AS$610,15,FALSE)</f>
        <v>1034800000</v>
      </c>
      <c r="R228" s="42">
        <f>VLOOKUP(C228,[1]Sheet2!$A$1:$AS$610,16,FALSE)</f>
        <v>0</v>
      </c>
      <c r="S228" s="42">
        <f>VLOOKUP(C228,[1]Sheet2!$A$1:$AS$610,17,FALSE)</f>
        <v>211008918000</v>
      </c>
      <c r="T228" s="42">
        <f>VLOOKUP(C228,[1]Sheet2!$A$1:$AS$610,18,FALSE)</f>
        <v>323932936000</v>
      </c>
      <c r="U228" s="42">
        <f>VLOOKUP(C228,[1]Sheet2!$A$1:$AS$610,19,FALSE)</f>
        <v>326310396000</v>
      </c>
      <c r="V228" s="42">
        <f t="shared" si="170"/>
        <v>3499958658000</v>
      </c>
      <c r="W228" s="42">
        <f t="shared" si="171"/>
        <v>2103071415967</v>
      </c>
      <c r="X228" s="42">
        <f>VLOOKUP(C228,[1]Sheet2!$A$1:$AS$610,22,FALSE)</f>
        <v>1449228696232</v>
      </c>
      <c r="Y228" s="42">
        <f>VLOOKUP(C228,[1]Sheet2!$A$1:$AS$610,23,FALSE)</f>
        <v>0</v>
      </c>
      <c r="Z228" s="42">
        <f>VLOOKUP(C228,[1]Sheet2!$A$1:$AS$610,24,FALSE)</f>
        <v>3814942000</v>
      </c>
      <c r="AA228" s="42">
        <f>VLOOKUP(C228,[1]Sheet2!$A$1:$AS$610,25,FALSE)</f>
        <v>59687000000</v>
      </c>
      <c r="AB228" s="42">
        <f>VLOOKUP(C228,[1]Sheet2!$A$1:$AS$610,26,FALSE)</f>
        <v>10669516000</v>
      </c>
      <c r="AC228" s="42">
        <f>VLOOKUP(C228,[1]Sheet2!$A$1:$AS$610,27,FALSE)</f>
        <v>36618689250</v>
      </c>
      <c r="AD228" s="42">
        <f>VLOOKUP(C228,[1]Sheet2!$A$1:$AS$610,28,FALSE)</f>
        <v>533052572485</v>
      </c>
      <c r="AE228" s="42">
        <f>VLOOKUP(C228,[1]Sheet2!$A$1:$AS$610,29,FALSE)</f>
        <v>10000000000</v>
      </c>
      <c r="AF228" s="42">
        <f t="shared" si="172"/>
        <v>1396887242033</v>
      </c>
      <c r="AG228" s="42">
        <f>VLOOKUP(C228,[1]Sheet2!$A$1:$AS$610,31,FALSE)</f>
        <v>149083031785</v>
      </c>
      <c r="AH228" s="42">
        <f>VLOOKUP(C228,[1]Sheet2!$A$1:$AS$610,32,FALSE)</f>
        <v>808870719109</v>
      </c>
      <c r="AI228" s="42">
        <f>VLOOKUP(C228,[1]Sheet2!$A$1:$AS$610,33,FALSE)</f>
        <v>438933491139</v>
      </c>
      <c r="AJ228" s="42">
        <f t="shared" si="173"/>
        <v>56862303000</v>
      </c>
      <c r="AK228" s="42">
        <f>VLOOKUP(C228,[1]Sheet2!$A$1:$AS$610,35,FALSE)</f>
        <v>56862303000</v>
      </c>
      <c r="AL228" s="42">
        <f>VLOOKUP(C228,[1]Sheet2!$A$1:$AS$610,36,FALSE)</f>
        <v>0</v>
      </c>
      <c r="AM228" s="42">
        <f>VLOOKUP(C228,[1]Sheet2!$A$1:$AS$610,37,FALSE)</f>
        <v>0</v>
      </c>
      <c r="AN228" s="42">
        <f>VLOOKUP(C228,[1]Sheet2!$A$1:$AS$610,38,FALSE)</f>
        <v>0</v>
      </c>
      <c r="AO228" s="42">
        <f>VLOOKUP(C228,[1]Sheet2!$A$1:$AS$610,39,FALSE)</f>
        <v>0</v>
      </c>
      <c r="AP228" s="42">
        <f>VLOOKUP(C228,[1]Sheet2!$A$1:$AS$610,40,FALSE)</f>
        <v>0</v>
      </c>
      <c r="AQ228" s="42">
        <f t="shared" si="174"/>
        <v>37389594000</v>
      </c>
      <c r="AR228" s="42">
        <f>VLOOKUP(C228,[1]Sheet2!$A$1:$AS$610,42,FALSE)</f>
        <v>10000000000</v>
      </c>
      <c r="AS228" s="42">
        <f>VLOOKUP(C228,[1]Sheet2!$A$1:$AS$610,43,FALSE)</f>
        <v>27389594000</v>
      </c>
      <c r="AT228" s="42">
        <f>VLOOKUP(C228,[1]Sheet2!$A$1:$AS$610,44,FALSE)</f>
        <v>0</v>
      </c>
      <c r="AU228" s="42">
        <f>VLOOKUP(C228,[1]Sheet2!$A$1:$AS$610,45,FALSE)</f>
        <v>0</v>
      </c>
      <c r="AV228" s="43">
        <f t="shared" si="175"/>
        <v>-19472709000</v>
      </c>
      <c r="AW228" s="43">
        <f t="shared" si="179"/>
        <v>19472709000</v>
      </c>
      <c r="AX228" s="44">
        <f t="shared" si="177"/>
        <v>0</v>
      </c>
    </row>
    <row r="229" spans="1:50" s="45" customFormat="1" ht="15" customHeight="1" x14ac:dyDescent="0.25">
      <c r="A229" s="37">
        <f t="shared" si="178"/>
        <v>171</v>
      </c>
      <c r="B229" s="37">
        <f t="shared" si="178"/>
        <v>17</v>
      </c>
      <c r="C229" s="38" t="s">
        <v>332</v>
      </c>
      <c r="D229" s="39" t="s">
        <v>94</v>
      </c>
      <c r="E229" s="40">
        <v>42733</v>
      </c>
      <c r="F229" s="41">
        <f t="shared" si="166"/>
        <v>2401771605154.48</v>
      </c>
      <c r="G229" s="42">
        <f t="shared" si="167"/>
        <v>361161779848.47998</v>
      </c>
      <c r="H229" s="42">
        <v>124006704058</v>
      </c>
      <c r="I229" s="42">
        <v>18288165547.48</v>
      </c>
      <c r="J229" s="42">
        <v>6797372174</v>
      </c>
      <c r="K229" s="42">
        <v>212069538069</v>
      </c>
      <c r="L229" s="42">
        <f t="shared" si="168"/>
        <v>1412113600000</v>
      </c>
      <c r="M229" s="42">
        <v>112977335000</v>
      </c>
      <c r="N229" s="42">
        <v>1138929785000</v>
      </c>
      <c r="O229" s="42">
        <v>160206480000</v>
      </c>
      <c r="P229" s="42">
        <f t="shared" si="169"/>
        <v>628496225306</v>
      </c>
      <c r="Q229" s="42">
        <v>0</v>
      </c>
      <c r="R229" s="42">
        <v>0</v>
      </c>
      <c r="S229" s="42">
        <v>115971662306</v>
      </c>
      <c r="T229" s="42">
        <v>295255580000</v>
      </c>
      <c r="U229" s="42">
        <v>217268983000</v>
      </c>
      <c r="V229" s="42">
        <f t="shared" si="170"/>
        <v>2405458790523.3301</v>
      </c>
      <c r="W229" s="42">
        <f t="shared" si="171"/>
        <v>1553963162289.6799</v>
      </c>
      <c r="X229" s="42">
        <v>1155276780072.6799</v>
      </c>
      <c r="Y229" s="42">
        <v>0</v>
      </c>
      <c r="Z229" s="42">
        <v>0</v>
      </c>
      <c r="AA229" s="42">
        <v>33382088900</v>
      </c>
      <c r="AB229" s="42">
        <v>1500000000</v>
      </c>
      <c r="AC229" s="42">
        <v>14229486000</v>
      </c>
      <c r="AD229" s="42">
        <v>346405574167</v>
      </c>
      <c r="AE229" s="42">
        <v>3169233150</v>
      </c>
      <c r="AF229" s="42">
        <f t="shared" si="172"/>
        <v>851495628233.65002</v>
      </c>
      <c r="AG229" s="42">
        <v>61553391336</v>
      </c>
      <c r="AH229" s="42">
        <v>400890858616.65002</v>
      </c>
      <c r="AI229" s="42">
        <v>389051378281</v>
      </c>
      <c r="AJ229" s="42">
        <f t="shared" si="173"/>
        <v>9087185368.8500004</v>
      </c>
      <c r="AK229" s="42">
        <v>9087185368.8500004</v>
      </c>
      <c r="AL229" s="42">
        <v>0</v>
      </c>
      <c r="AM229" s="42">
        <v>0</v>
      </c>
      <c r="AN229" s="42">
        <v>0</v>
      </c>
      <c r="AO229" s="42">
        <v>0</v>
      </c>
      <c r="AP229" s="42">
        <v>0</v>
      </c>
      <c r="AQ229" s="42">
        <f t="shared" si="174"/>
        <v>5400000000</v>
      </c>
      <c r="AR229" s="42">
        <v>0</v>
      </c>
      <c r="AS229" s="42">
        <v>3800000000</v>
      </c>
      <c r="AT229" s="42">
        <v>1600000000</v>
      </c>
      <c r="AU229" s="42">
        <v>0</v>
      </c>
      <c r="AV229" s="43">
        <f t="shared" si="175"/>
        <v>-3687185368.8500977</v>
      </c>
      <c r="AW229" s="43">
        <f t="shared" si="179"/>
        <v>3687185368.8500004</v>
      </c>
      <c r="AX229" s="44">
        <f t="shared" si="177"/>
        <v>-9.72747802734375E-5</v>
      </c>
    </row>
    <row r="230" spans="1:50" s="45" customFormat="1" ht="15" customHeight="1" x14ac:dyDescent="0.25">
      <c r="A230" s="37">
        <f t="shared" ref="A230:B239" si="180">A229+1</f>
        <v>172</v>
      </c>
      <c r="B230" s="37">
        <f t="shared" si="180"/>
        <v>18</v>
      </c>
      <c r="C230" s="38" t="s">
        <v>333</v>
      </c>
      <c r="D230" s="39" t="s">
        <v>176</v>
      </c>
      <c r="E230" s="40">
        <v>42733</v>
      </c>
      <c r="F230" s="41">
        <f t="shared" si="166"/>
        <v>2330268301640</v>
      </c>
      <c r="G230" s="42">
        <f t="shared" si="167"/>
        <v>210967652888</v>
      </c>
      <c r="H230" s="42">
        <v>47071288237</v>
      </c>
      <c r="I230" s="42">
        <v>19420691651</v>
      </c>
      <c r="J230" s="42">
        <v>22013000000</v>
      </c>
      <c r="K230" s="42">
        <v>122462673000</v>
      </c>
      <c r="L230" s="42">
        <f t="shared" si="168"/>
        <v>1727556131752</v>
      </c>
      <c r="M230" s="42">
        <v>67267532000</v>
      </c>
      <c r="N230" s="42">
        <v>1600871185752</v>
      </c>
      <c r="O230" s="42">
        <v>59417414000</v>
      </c>
      <c r="P230" s="42">
        <f t="shared" si="169"/>
        <v>391744517000</v>
      </c>
      <c r="Q230" s="42">
        <v>0</v>
      </c>
      <c r="R230" s="42">
        <v>0</v>
      </c>
      <c r="S230" s="42">
        <v>94098000000</v>
      </c>
      <c r="T230" s="42">
        <v>7500000000</v>
      </c>
      <c r="U230" s="42">
        <v>290146517000</v>
      </c>
      <c r="V230" s="42">
        <f t="shared" si="170"/>
        <v>2370832722163</v>
      </c>
      <c r="W230" s="42">
        <f t="shared" si="171"/>
        <v>1760274745158</v>
      </c>
      <c r="X230" s="42">
        <v>1071898141235.77</v>
      </c>
      <c r="Y230" s="42">
        <v>0</v>
      </c>
      <c r="Z230" s="42">
        <v>0</v>
      </c>
      <c r="AA230" s="42">
        <v>143026400000</v>
      </c>
      <c r="AB230" s="42">
        <v>8225000000</v>
      </c>
      <c r="AC230" s="42">
        <v>7694479248.2299995</v>
      </c>
      <c r="AD230" s="42">
        <v>518220459886</v>
      </c>
      <c r="AE230" s="42">
        <v>11210264788</v>
      </c>
      <c r="AF230" s="42">
        <f t="shared" si="172"/>
        <v>610557977005</v>
      </c>
      <c r="AG230" s="42">
        <v>117075054098</v>
      </c>
      <c r="AH230" s="42">
        <v>315042242708</v>
      </c>
      <c r="AI230" s="42">
        <v>178440680199</v>
      </c>
      <c r="AJ230" s="42">
        <f t="shared" si="173"/>
        <v>53064420523</v>
      </c>
      <c r="AK230" s="42">
        <v>53064420523</v>
      </c>
      <c r="AL230" s="42">
        <v>0</v>
      </c>
      <c r="AM230" s="42">
        <v>0</v>
      </c>
      <c r="AN230" s="42">
        <v>0</v>
      </c>
      <c r="AO230" s="42">
        <v>0</v>
      </c>
      <c r="AP230" s="42">
        <v>0</v>
      </c>
      <c r="AQ230" s="42">
        <f t="shared" si="174"/>
        <v>12500000000</v>
      </c>
      <c r="AR230" s="42">
        <v>0</v>
      </c>
      <c r="AS230" s="42">
        <v>12500000000</v>
      </c>
      <c r="AT230" s="42">
        <v>0</v>
      </c>
      <c r="AU230" s="42">
        <v>0</v>
      </c>
      <c r="AV230" s="43">
        <f t="shared" si="175"/>
        <v>-40564420523</v>
      </c>
      <c r="AW230" s="43">
        <f t="shared" si="179"/>
        <v>40564420523</v>
      </c>
      <c r="AX230" s="44">
        <f t="shared" si="177"/>
        <v>0</v>
      </c>
    </row>
    <row r="231" spans="1:50" s="45" customFormat="1" ht="15" customHeight="1" x14ac:dyDescent="0.25">
      <c r="A231" s="37">
        <f t="shared" si="180"/>
        <v>173</v>
      </c>
      <c r="B231" s="37">
        <f t="shared" si="180"/>
        <v>19</v>
      </c>
      <c r="C231" s="38" t="s">
        <v>334</v>
      </c>
      <c r="D231" s="39" t="s">
        <v>103</v>
      </c>
      <c r="E231" s="40">
        <v>42786</v>
      </c>
      <c r="F231" s="41">
        <f t="shared" si="166"/>
        <v>6503784682502</v>
      </c>
      <c r="G231" s="42">
        <f t="shared" si="167"/>
        <v>3065143012234</v>
      </c>
      <c r="H231" s="42">
        <f>VLOOKUP(C231,[1]Sheet2!$A$1:$AS$610,6,FALSE)</f>
        <v>2400097139060</v>
      </c>
      <c r="I231" s="42">
        <f>VLOOKUP(C231,[1]Sheet2!$A$1:$AS$610,7,FALSE)</f>
        <v>262678023845</v>
      </c>
      <c r="J231" s="42">
        <f>VLOOKUP(C231,[1]Sheet2!$A$1:$AS$610,8,FALSE)</f>
        <v>20000000000</v>
      </c>
      <c r="K231" s="42">
        <f>VLOOKUP(C231,[1]Sheet2!$A$1:$AS$610,9,FALSE)</f>
        <v>382367849329</v>
      </c>
      <c r="L231" s="42">
        <f t="shared" si="168"/>
        <v>2592216225000</v>
      </c>
      <c r="M231" s="42">
        <f>VLOOKUP(C231,[1]Sheet2!$A$1:$AS$610,11,FALSE)</f>
        <v>344482401000</v>
      </c>
      <c r="N231" s="42">
        <f>VLOOKUP(C231,[1]Sheet2!$A$1:$AS$610,12,FALSE)</f>
        <v>1823867625000</v>
      </c>
      <c r="O231" s="42">
        <f>VLOOKUP(C231,[1]Sheet2!$A$1:$AS$610,13,FALSE)</f>
        <v>423866199000</v>
      </c>
      <c r="P231" s="42">
        <f t="shared" si="169"/>
        <v>846425445268</v>
      </c>
      <c r="Q231" s="42">
        <f>VLOOKUP(C231,[1]Sheet2!$A$1:$AS$610,15,FALSE)</f>
        <v>10000000000</v>
      </c>
      <c r="R231" s="42">
        <f>VLOOKUP(C231,[1]Sheet2!$A$1:$AS$610,16,FALSE)</f>
        <v>0</v>
      </c>
      <c r="S231" s="42">
        <f>VLOOKUP(C231,[1]Sheet2!$A$1:$AS$610,17,FALSE)</f>
        <v>747573257268</v>
      </c>
      <c r="T231" s="42">
        <f>VLOOKUP(C231,[1]Sheet2!$A$1:$AS$610,18,FALSE)</f>
        <v>0</v>
      </c>
      <c r="U231" s="42">
        <f>VLOOKUP(C231,[1]Sheet2!$A$1:$AS$610,19,FALSE)</f>
        <v>88852188000</v>
      </c>
      <c r="V231" s="42">
        <f t="shared" si="170"/>
        <v>6855932292456</v>
      </c>
      <c r="W231" s="42">
        <f t="shared" si="171"/>
        <v>2623331561264</v>
      </c>
      <c r="X231" s="42">
        <f>VLOOKUP(C231,[1]Sheet2!$A$1:$AS$610,22,FALSE)</f>
        <v>2236523467949</v>
      </c>
      <c r="Y231" s="42">
        <f>VLOOKUP(C231,[1]Sheet2!$A$1:$AS$610,23,FALSE)</f>
        <v>0</v>
      </c>
      <c r="Z231" s="42">
        <f>VLOOKUP(C231,[1]Sheet2!$A$1:$AS$610,24,FALSE)</f>
        <v>4592725000</v>
      </c>
      <c r="AA231" s="42">
        <f>VLOOKUP(C231,[1]Sheet2!$A$1:$AS$610,25,FALSE)</f>
        <v>375815368315</v>
      </c>
      <c r="AB231" s="42">
        <f>VLOOKUP(C231,[1]Sheet2!$A$1:$AS$610,26,FALSE)</f>
        <v>0</v>
      </c>
      <c r="AC231" s="42">
        <f>VLOOKUP(C231,[1]Sheet2!$A$1:$AS$610,27,FALSE)</f>
        <v>0</v>
      </c>
      <c r="AD231" s="42">
        <f>VLOOKUP(C231,[1]Sheet2!$A$1:$AS$610,28,FALSE)</f>
        <v>1000000000</v>
      </c>
      <c r="AE231" s="42">
        <f>VLOOKUP(C231,[1]Sheet2!$A$1:$AS$610,29,FALSE)</f>
        <v>5400000000</v>
      </c>
      <c r="AF231" s="42">
        <f t="shared" si="172"/>
        <v>4232600731192</v>
      </c>
      <c r="AG231" s="42">
        <f>VLOOKUP(C231,[1]Sheet2!$A$1:$AS$610,31,FALSE)</f>
        <v>341669260717</v>
      </c>
      <c r="AH231" s="42">
        <f>VLOOKUP(C231,[1]Sheet2!$A$1:$AS$610,32,FALSE)</f>
        <v>2260967394301</v>
      </c>
      <c r="AI231" s="42">
        <f>VLOOKUP(C231,[1]Sheet2!$A$1:$AS$610,33,FALSE)</f>
        <v>1629964076174</v>
      </c>
      <c r="AJ231" s="42">
        <f t="shared" si="173"/>
        <v>455147609954</v>
      </c>
      <c r="AK231" s="42">
        <f>VLOOKUP(C231,[1]Sheet2!$A$1:$AS$610,35,FALSE)</f>
        <v>455147609954</v>
      </c>
      <c r="AL231" s="42">
        <f>VLOOKUP(C231,[1]Sheet2!$A$1:$AS$610,36,FALSE)</f>
        <v>0</v>
      </c>
      <c r="AM231" s="42">
        <f>VLOOKUP(C231,[1]Sheet2!$A$1:$AS$610,37,FALSE)</f>
        <v>0</v>
      </c>
      <c r="AN231" s="42">
        <f>VLOOKUP(C231,[1]Sheet2!$A$1:$AS$610,38,FALSE)</f>
        <v>0</v>
      </c>
      <c r="AO231" s="42">
        <f>VLOOKUP(C231,[1]Sheet2!$A$1:$AS$610,39,FALSE)</f>
        <v>0</v>
      </c>
      <c r="AP231" s="42">
        <f>VLOOKUP(C231,[1]Sheet2!$A$1:$AS$610,40,FALSE)</f>
        <v>0</v>
      </c>
      <c r="AQ231" s="42">
        <f t="shared" si="174"/>
        <v>103000000000</v>
      </c>
      <c r="AR231" s="42">
        <f>VLOOKUP(C231,[1]Sheet2!$A$1:$AS$610,42,FALSE)</f>
        <v>0</v>
      </c>
      <c r="AS231" s="42">
        <f>VLOOKUP(C231,[1]Sheet2!$A$1:$AS$610,43,FALSE)</f>
        <v>103000000000</v>
      </c>
      <c r="AT231" s="42">
        <f>VLOOKUP(C231,[1]Sheet2!$A$1:$AS$610,44,FALSE)</f>
        <v>0</v>
      </c>
      <c r="AU231" s="42">
        <f>VLOOKUP(C231,[1]Sheet2!$A$1:$AS$610,45,FALSE)</f>
        <v>0</v>
      </c>
      <c r="AV231" s="43">
        <f t="shared" si="175"/>
        <v>-352147609954</v>
      </c>
      <c r="AW231" s="43">
        <f t="shared" si="179"/>
        <v>352147609954</v>
      </c>
      <c r="AX231" s="44">
        <f t="shared" si="177"/>
        <v>0</v>
      </c>
    </row>
    <row r="232" spans="1:50" s="45" customFormat="1" ht="15" customHeight="1" x14ac:dyDescent="0.25">
      <c r="A232" s="37">
        <f t="shared" si="180"/>
        <v>174</v>
      </c>
      <c r="B232" s="37">
        <f t="shared" si="180"/>
        <v>20</v>
      </c>
      <c r="C232" s="38" t="s">
        <v>335</v>
      </c>
      <c r="D232" s="39" t="s">
        <v>94</v>
      </c>
      <c r="E232" s="40">
        <v>42734</v>
      </c>
      <c r="F232" s="41">
        <f t="shared" si="166"/>
        <v>699862903806</v>
      </c>
      <c r="G232" s="42">
        <f t="shared" si="167"/>
        <v>131300513353</v>
      </c>
      <c r="H232" s="42">
        <v>8532513353</v>
      </c>
      <c r="I232" s="42">
        <v>6285598100</v>
      </c>
      <c r="J232" s="42">
        <v>4400000000</v>
      </c>
      <c r="K232" s="42">
        <v>112082401900</v>
      </c>
      <c r="L232" s="42">
        <f t="shared" si="168"/>
        <v>478215136000</v>
      </c>
      <c r="M232" s="42">
        <v>51559066000</v>
      </c>
      <c r="N232" s="42">
        <v>371446687000</v>
      </c>
      <c r="O232" s="42">
        <v>55209383000</v>
      </c>
      <c r="P232" s="42">
        <f t="shared" si="169"/>
        <v>90347254453</v>
      </c>
      <c r="Q232" s="42">
        <v>0</v>
      </c>
      <c r="R232" s="42">
        <v>0</v>
      </c>
      <c r="S232" s="42">
        <v>22832778453</v>
      </c>
      <c r="T232" s="42">
        <v>51118049000</v>
      </c>
      <c r="U232" s="42">
        <v>16396427000</v>
      </c>
      <c r="V232" s="42">
        <f t="shared" si="170"/>
        <v>711162903806</v>
      </c>
      <c r="W232" s="42">
        <f t="shared" si="171"/>
        <v>400250516428.98004</v>
      </c>
      <c r="X232" s="42">
        <v>312584687431.68005</v>
      </c>
      <c r="Y232" s="42">
        <v>0</v>
      </c>
      <c r="Z232" s="42">
        <v>0</v>
      </c>
      <c r="AA232" s="42">
        <v>12110800000</v>
      </c>
      <c r="AB232" s="42">
        <v>9896184000</v>
      </c>
      <c r="AC232" s="42">
        <v>1481811145.3</v>
      </c>
      <c r="AD232" s="42">
        <v>63177033852</v>
      </c>
      <c r="AE232" s="42">
        <v>1000000000</v>
      </c>
      <c r="AF232" s="42">
        <f t="shared" si="172"/>
        <v>310912387377.02002</v>
      </c>
      <c r="AG232" s="42">
        <v>30633557400</v>
      </c>
      <c r="AH232" s="42">
        <v>177145873027</v>
      </c>
      <c r="AI232" s="42">
        <v>103132956950.02</v>
      </c>
      <c r="AJ232" s="42">
        <f t="shared" si="173"/>
        <v>11300000000</v>
      </c>
      <c r="AK232" s="42">
        <v>11300000000</v>
      </c>
      <c r="AL232" s="42">
        <v>0</v>
      </c>
      <c r="AM232" s="42">
        <v>0</v>
      </c>
      <c r="AN232" s="42">
        <v>0</v>
      </c>
      <c r="AO232" s="42">
        <v>0</v>
      </c>
      <c r="AP232" s="42">
        <v>0</v>
      </c>
      <c r="AQ232" s="42">
        <f t="shared" si="174"/>
        <v>0</v>
      </c>
      <c r="AR232" s="42">
        <v>0</v>
      </c>
      <c r="AS232" s="42">
        <v>0</v>
      </c>
      <c r="AT232" s="42">
        <v>0</v>
      </c>
      <c r="AU232" s="42">
        <v>0</v>
      </c>
      <c r="AV232" s="43">
        <f t="shared" si="175"/>
        <v>-11300000000</v>
      </c>
      <c r="AW232" s="43">
        <f t="shared" si="179"/>
        <v>11300000000</v>
      </c>
      <c r="AX232" s="44">
        <f t="shared" si="177"/>
        <v>0</v>
      </c>
    </row>
    <row r="233" spans="1:50" s="45" customFormat="1" ht="15" customHeight="1" x14ac:dyDescent="0.25">
      <c r="A233" s="37">
        <f t="shared" si="180"/>
        <v>175</v>
      </c>
      <c r="B233" s="37">
        <f t="shared" si="180"/>
        <v>21</v>
      </c>
      <c r="C233" s="38" t="s">
        <v>336</v>
      </c>
      <c r="D233" s="39" t="s">
        <v>103</v>
      </c>
      <c r="E233" s="40">
        <v>42758</v>
      </c>
      <c r="F233" s="41">
        <f t="shared" si="166"/>
        <v>4532976286431</v>
      </c>
      <c r="G233" s="42">
        <f t="shared" si="167"/>
        <v>1827107722405</v>
      </c>
      <c r="H233" s="42">
        <v>1379239176600</v>
      </c>
      <c r="I233" s="42">
        <v>100579334700</v>
      </c>
      <c r="J233" s="42">
        <v>16499094400</v>
      </c>
      <c r="K233" s="42">
        <v>330790116705</v>
      </c>
      <c r="L233" s="42">
        <f t="shared" si="168"/>
        <v>1572426552784</v>
      </c>
      <c r="M233" s="42">
        <v>173856036012</v>
      </c>
      <c r="N233" s="42">
        <v>1323057769772</v>
      </c>
      <c r="O233" s="42">
        <v>75512747000</v>
      </c>
      <c r="P233" s="42">
        <f t="shared" si="169"/>
        <v>1133442011242</v>
      </c>
      <c r="Q233" s="42">
        <v>0</v>
      </c>
      <c r="R233" s="42">
        <v>0</v>
      </c>
      <c r="S233" s="42">
        <v>694099775242</v>
      </c>
      <c r="T233" s="42">
        <v>279419528000</v>
      </c>
      <c r="U233" s="42">
        <v>159922708000</v>
      </c>
      <c r="V233" s="42">
        <f t="shared" si="170"/>
        <v>5310154555930</v>
      </c>
      <c r="W233" s="42">
        <f t="shared" si="171"/>
        <v>1984361656310</v>
      </c>
      <c r="X233" s="42">
        <v>1785444355510</v>
      </c>
      <c r="Y233" s="42">
        <v>300000000</v>
      </c>
      <c r="Z233" s="42">
        <v>0</v>
      </c>
      <c r="AA233" s="42">
        <v>80359118000</v>
      </c>
      <c r="AB233" s="42">
        <v>74200000000</v>
      </c>
      <c r="AC233" s="42">
        <v>0</v>
      </c>
      <c r="AD233" s="42">
        <v>41058182800</v>
      </c>
      <c r="AE233" s="42">
        <v>3000000000</v>
      </c>
      <c r="AF233" s="42">
        <f t="shared" si="172"/>
        <v>3325792899620</v>
      </c>
      <c r="AG233" s="42">
        <v>649853032114.59998</v>
      </c>
      <c r="AH233" s="42">
        <v>1273521989478.3999</v>
      </c>
      <c r="AI233" s="42">
        <v>1402417878027</v>
      </c>
      <c r="AJ233" s="42">
        <f t="shared" si="173"/>
        <v>859758639299</v>
      </c>
      <c r="AK233" s="42">
        <v>859758639299</v>
      </c>
      <c r="AL233" s="42">
        <v>0</v>
      </c>
      <c r="AM233" s="42">
        <v>0</v>
      </c>
      <c r="AN233" s="42">
        <v>0</v>
      </c>
      <c r="AO233" s="42">
        <v>0</v>
      </c>
      <c r="AP233" s="42">
        <v>0</v>
      </c>
      <c r="AQ233" s="42">
        <f t="shared" si="174"/>
        <v>82580369800</v>
      </c>
      <c r="AR233" s="42">
        <v>0</v>
      </c>
      <c r="AS233" s="42">
        <v>82250000000</v>
      </c>
      <c r="AT233" s="42">
        <v>330369800</v>
      </c>
      <c r="AU233" s="42">
        <v>0</v>
      </c>
      <c r="AV233" s="43">
        <f t="shared" si="175"/>
        <v>-777178269499</v>
      </c>
      <c r="AW233" s="43">
        <f t="shared" si="179"/>
        <v>777178269499</v>
      </c>
      <c r="AX233" s="44">
        <f t="shared" si="177"/>
        <v>0</v>
      </c>
    </row>
    <row r="234" spans="1:50" s="45" customFormat="1" ht="15" customHeight="1" x14ac:dyDescent="0.25">
      <c r="A234" s="37">
        <f t="shared" si="180"/>
        <v>176</v>
      </c>
      <c r="B234" s="37">
        <f t="shared" si="180"/>
        <v>22</v>
      </c>
      <c r="C234" s="38" t="s">
        <v>337</v>
      </c>
      <c r="D234" s="39" t="s">
        <v>338</v>
      </c>
      <c r="E234" s="40">
        <v>42753</v>
      </c>
      <c r="F234" s="41">
        <f t="shared" si="166"/>
        <v>2081123963826</v>
      </c>
      <c r="G234" s="42">
        <f t="shared" si="167"/>
        <v>728666344804</v>
      </c>
      <c r="H234" s="42">
        <v>487700000000</v>
      </c>
      <c r="I234" s="42">
        <v>42776811950</v>
      </c>
      <c r="J234" s="42">
        <v>32311833416</v>
      </c>
      <c r="K234" s="42">
        <v>165877699438</v>
      </c>
      <c r="L234" s="42">
        <f t="shared" si="168"/>
        <v>1148227183942</v>
      </c>
      <c r="M234" s="42">
        <v>93948868000</v>
      </c>
      <c r="N234" s="42">
        <v>849875739942</v>
      </c>
      <c r="O234" s="42">
        <v>204402576000</v>
      </c>
      <c r="P234" s="42">
        <f t="shared" si="169"/>
        <v>204230435080</v>
      </c>
      <c r="Q234" s="42">
        <v>3000000000</v>
      </c>
      <c r="R234" s="42">
        <v>0</v>
      </c>
      <c r="S234" s="42">
        <v>201230435080</v>
      </c>
      <c r="T234" s="42">
        <v>0</v>
      </c>
      <c r="U234" s="42">
        <v>0</v>
      </c>
      <c r="V234" s="42">
        <f t="shared" si="170"/>
        <v>2391239963826</v>
      </c>
      <c r="W234" s="42">
        <f t="shared" si="171"/>
        <v>1115735699904</v>
      </c>
      <c r="X234" s="42">
        <v>964705221312</v>
      </c>
      <c r="Y234" s="42">
        <v>5000000000</v>
      </c>
      <c r="Z234" s="42">
        <v>0</v>
      </c>
      <c r="AA234" s="42">
        <v>78873802400</v>
      </c>
      <c r="AB234" s="42">
        <v>30000000000</v>
      </c>
      <c r="AC234" s="42">
        <v>0</v>
      </c>
      <c r="AD234" s="42">
        <v>5156676192</v>
      </c>
      <c r="AE234" s="42">
        <v>32000000000</v>
      </c>
      <c r="AF234" s="42">
        <f t="shared" si="172"/>
        <v>1275504263922</v>
      </c>
      <c r="AG234" s="42">
        <v>185037177040</v>
      </c>
      <c r="AH234" s="42">
        <v>600194246996</v>
      </c>
      <c r="AI234" s="42">
        <v>490272839886</v>
      </c>
      <c r="AJ234" s="42">
        <f t="shared" si="173"/>
        <v>330286048000</v>
      </c>
      <c r="AK234" s="42">
        <v>329350000000</v>
      </c>
      <c r="AL234" s="42">
        <v>0</v>
      </c>
      <c r="AM234" s="42">
        <v>0</v>
      </c>
      <c r="AN234" s="42">
        <v>0</v>
      </c>
      <c r="AO234" s="42">
        <v>936048000</v>
      </c>
      <c r="AP234" s="42">
        <v>0</v>
      </c>
      <c r="AQ234" s="42">
        <f t="shared" si="174"/>
        <v>20170048000</v>
      </c>
      <c r="AR234" s="42">
        <v>0</v>
      </c>
      <c r="AS234" s="42">
        <v>19234000000</v>
      </c>
      <c r="AT234" s="42">
        <v>0</v>
      </c>
      <c r="AU234" s="42">
        <v>936048000</v>
      </c>
      <c r="AV234" s="43">
        <f t="shared" si="175"/>
        <v>-310116000000</v>
      </c>
      <c r="AW234" s="43">
        <f t="shared" si="179"/>
        <v>310116000000</v>
      </c>
      <c r="AX234" s="44">
        <f t="shared" si="177"/>
        <v>0</v>
      </c>
    </row>
    <row r="235" spans="1:50" s="45" customFormat="1" ht="15" customHeight="1" x14ac:dyDescent="0.25">
      <c r="A235" s="37">
        <f t="shared" si="180"/>
        <v>177</v>
      </c>
      <c r="B235" s="37">
        <f t="shared" si="180"/>
        <v>23</v>
      </c>
      <c r="C235" s="38" t="s">
        <v>339</v>
      </c>
      <c r="D235" s="39" t="s">
        <v>96</v>
      </c>
      <c r="E235" s="40">
        <v>42732</v>
      </c>
      <c r="F235" s="41">
        <f t="shared" si="166"/>
        <v>1257930694049</v>
      </c>
      <c r="G235" s="42">
        <f t="shared" si="167"/>
        <v>270337189779</v>
      </c>
      <c r="H235" s="42">
        <f>VLOOKUP(C235,[1]Sheet2!$A$1:$AS$610,6,FALSE)</f>
        <v>111367796978</v>
      </c>
      <c r="I235" s="42">
        <f>VLOOKUP(C235,[1]Sheet2!$A$1:$AS$610,7,FALSE)</f>
        <v>8418886362</v>
      </c>
      <c r="J235" s="42">
        <f>VLOOKUP(C235,[1]Sheet2!$A$1:$AS$610,8,FALSE)</f>
        <v>8819200000</v>
      </c>
      <c r="K235" s="42">
        <f>VLOOKUP(C235,[1]Sheet2!$A$1:$AS$610,9,FALSE)</f>
        <v>141731306439</v>
      </c>
      <c r="L235" s="42">
        <f t="shared" si="168"/>
        <v>828166252000</v>
      </c>
      <c r="M235" s="42">
        <f>VLOOKUP(C235,[1]Sheet2!$A$1:$AS$610,11,FALSE)</f>
        <v>64435380000</v>
      </c>
      <c r="N235" s="42">
        <f>VLOOKUP(C235,[1]Sheet2!$A$1:$AS$610,12,FALSE)</f>
        <v>586582418000</v>
      </c>
      <c r="O235" s="42">
        <f>VLOOKUP(C235,[1]Sheet2!$A$1:$AS$610,13,FALSE)</f>
        <v>177148454000</v>
      </c>
      <c r="P235" s="42">
        <f t="shared" si="169"/>
        <v>159427252270</v>
      </c>
      <c r="Q235" s="42">
        <f>VLOOKUP(C235,[1]Sheet2!$A$1:$AS$610,15,FALSE)</f>
        <v>0</v>
      </c>
      <c r="R235" s="42">
        <f>VLOOKUP(C235,[1]Sheet2!$A$1:$AS$610,16,FALSE)</f>
        <v>0</v>
      </c>
      <c r="S235" s="42">
        <f>VLOOKUP(C235,[1]Sheet2!$A$1:$AS$610,17,FALSE)</f>
        <v>104044649270</v>
      </c>
      <c r="T235" s="42">
        <f>VLOOKUP(C235,[1]Sheet2!$A$1:$AS$610,18,FALSE)</f>
        <v>55382603000</v>
      </c>
      <c r="U235" s="42">
        <f>VLOOKUP(C235,[1]Sheet2!$A$1:$AS$610,19,FALSE)</f>
        <v>0</v>
      </c>
      <c r="V235" s="42">
        <f t="shared" si="170"/>
        <v>1530151980511.0601</v>
      </c>
      <c r="W235" s="42">
        <f t="shared" si="171"/>
        <v>619190345595.06006</v>
      </c>
      <c r="X235" s="42">
        <f>VLOOKUP(C235,[1]Sheet2!$A$1:$AS$610,22,FALSE)</f>
        <v>592735497215.56006</v>
      </c>
      <c r="Y235" s="42">
        <f>VLOOKUP(C235,[1]Sheet2!$A$1:$AS$610,23,FALSE)</f>
        <v>14531600375</v>
      </c>
      <c r="Z235" s="42">
        <f>VLOOKUP(C235,[1]Sheet2!$A$1:$AS$610,24,FALSE)</f>
        <v>0</v>
      </c>
      <c r="AA235" s="42">
        <f>VLOOKUP(C235,[1]Sheet2!$A$1:$AS$610,25,FALSE)</f>
        <v>8767324700</v>
      </c>
      <c r="AB235" s="42">
        <f>VLOOKUP(C235,[1]Sheet2!$A$1:$AS$610,26,FALSE)</f>
        <v>0</v>
      </c>
      <c r="AC235" s="42">
        <f>VLOOKUP(C235,[1]Sheet2!$A$1:$AS$610,27,FALSE)</f>
        <v>0</v>
      </c>
      <c r="AD235" s="42">
        <f>VLOOKUP(C235,[1]Sheet2!$A$1:$AS$610,28,FALSE)</f>
        <v>926912304</v>
      </c>
      <c r="AE235" s="42">
        <f>VLOOKUP(C235,[1]Sheet2!$A$1:$AS$610,29,FALSE)</f>
        <v>2229011000.5</v>
      </c>
      <c r="AF235" s="42">
        <f t="shared" si="172"/>
        <v>910961634916</v>
      </c>
      <c r="AG235" s="42">
        <f>VLOOKUP(C235,[1]Sheet2!$A$1:$AS$610,31,FALSE)</f>
        <v>104928658250</v>
      </c>
      <c r="AH235" s="42">
        <f>VLOOKUP(C235,[1]Sheet2!$A$1:$AS$610,32,FALSE)</f>
        <v>442165839934</v>
      </c>
      <c r="AI235" s="42">
        <f>VLOOKUP(C235,[1]Sheet2!$A$1:$AS$610,33,FALSE)</f>
        <v>363867136732</v>
      </c>
      <c r="AJ235" s="42">
        <f t="shared" si="173"/>
        <v>278151094799.06</v>
      </c>
      <c r="AK235" s="42">
        <f>VLOOKUP(C235,[1]Sheet2!$A$1:$AS$610,35,FALSE)</f>
        <v>186151094799.06</v>
      </c>
      <c r="AL235" s="42">
        <f>VLOOKUP(C235,[1]Sheet2!$A$1:$AS$610,36,FALSE)</f>
        <v>0</v>
      </c>
      <c r="AM235" s="42">
        <f>VLOOKUP(C235,[1]Sheet2!$A$1:$AS$610,37,FALSE)</f>
        <v>0</v>
      </c>
      <c r="AN235" s="42">
        <f>VLOOKUP(C235,[1]Sheet2!$A$1:$AS$610,38,FALSE)</f>
        <v>92000000000</v>
      </c>
      <c r="AO235" s="42">
        <f>VLOOKUP(C235,[1]Sheet2!$A$1:$AS$610,39,FALSE)</f>
        <v>0</v>
      </c>
      <c r="AP235" s="42">
        <f>VLOOKUP(C235,[1]Sheet2!$A$1:$AS$610,40,FALSE)</f>
        <v>0</v>
      </c>
      <c r="AQ235" s="42">
        <f t="shared" si="174"/>
        <v>5929808337</v>
      </c>
      <c r="AR235" s="42">
        <f>VLOOKUP(C235,[1]Sheet2!$A$1:$AS$610,42,FALSE)</f>
        <v>0</v>
      </c>
      <c r="AS235" s="42">
        <f>VLOOKUP(C235,[1]Sheet2!$A$1:$AS$610,43,FALSE)</f>
        <v>3500000000</v>
      </c>
      <c r="AT235" s="42">
        <f>VLOOKUP(C235,[1]Sheet2!$A$1:$AS$610,44,FALSE)</f>
        <v>2429808337</v>
      </c>
      <c r="AU235" s="42">
        <f>VLOOKUP(C235,[1]Sheet2!$A$1:$AS$610,45,FALSE)</f>
        <v>0</v>
      </c>
      <c r="AV235" s="43">
        <f t="shared" si="175"/>
        <v>-272221286462.06006</v>
      </c>
      <c r="AW235" s="43">
        <f t="shared" si="179"/>
        <v>272221286462.06</v>
      </c>
      <c r="AX235" s="44">
        <f t="shared" si="177"/>
        <v>0</v>
      </c>
    </row>
    <row r="236" spans="1:50" s="45" customFormat="1" ht="15" customHeight="1" x14ac:dyDescent="0.25">
      <c r="A236" s="37">
        <f t="shared" si="180"/>
        <v>178</v>
      </c>
      <c r="B236" s="37">
        <f t="shared" si="180"/>
        <v>24</v>
      </c>
      <c r="C236" s="38" t="s">
        <v>340</v>
      </c>
      <c r="D236" s="39" t="s">
        <v>185</v>
      </c>
      <c r="E236" s="40">
        <v>42732</v>
      </c>
      <c r="F236" s="41">
        <f t="shared" si="166"/>
        <v>1304838779300</v>
      </c>
      <c r="G236" s="42">
        <f t="shared" si="167"/>
        <v>390325627300</v>
      </c>
      <c r="H236" s="42">
        <v>127270000000</v>
      </c>
      <c r="I236" s="42">
        <v>11269703000</v>
      </c>
      <c r="J236" s="42">
        <v>6509642300</v>
      </c>
      <c r="K236" s="42">
        <v>245276282000</v>
      </c>
      <c r="L236" s="42">
        <f t="shared" si="168"/>
        <v>842093152000</v>
      </c>
      <c r="M236" s="42">
        <v>75522195000</v>
      </c>
      <c r="N236" s="42">
        <v>588109947000</v>
      </c>
      <c r="O236" s="42">
        <v>178461010000</v>
      </c>
      <c r="P236" s="42">
        <f t="shared" si="169"/>
        <v>72420000000</v>
      </c>
      <c r="Q236" s="42">
        <v>0</v>
      </c>
      <c r="R236" s="42">
        <v>0</v>
      </c>
      <c r="S236" s="42">
        <v>72420000000</v>
      </c>
      <c r="T236" s="42">
        <v>0</v>
      </c>
      <c r="U236" s="42">
        <v>0</v>
      </c>
      <c r="V236" s="42">
        <f t="shared" si="170"/>
        <v>1359594779300</v>
      </c>
      <c r="W236" s="42">
        <f t="shared" si="171"/>
        <v>647744474859</v>
      </c>
      <c r="X236" s="42">
        <v>588666691738</v>
      </c>
      <c r="Y236" s="42">
        <v>0</v>
      </c>
      <c r="Z236" s="42">
        <v>0</v>
      </c>
      <c r="AA236" s="42">
        <v>53322411500</v>
      </c>
      <c r="AB236" s="42">
        <v>4125500000</v>
      </c>
      <c r="AC236" s="42">
        <v>0</v>
      </c>
      <c r="AD236" s="42">
        <v>723901621</v>
      </c>
      <c r="AE236" s="42">
        <v>905970000</v>
      </c>
      <c r="AF236" s="42">
        <f t="shared" si="172"/>
        <v>711850304441</v>
      </c>
      <c r="AG236" s="42">
        <v>69345664408</v>
      </c>
      <c r="AH236" s="42">
        <v>460644320559.54999</v>
      </c>
      <c r="AI236" s="42">
        <v>181860319473.45001</v>
      </c>
      <c r="AJ236" s="42">
        <f t="shared" si="173"/>
        <v>70707100000</v>
      </c>
      <c r="AK236" s="42">
        <v>47000000000</v>
      </c>
      <c r="AL236" s="42">
        <v>23707100000</v>
      </c>
      <c r="AM236" s="42">
        <v>0</v>
      </c>
      <c r="AN236" s="42">
        <v>0</v>
      </c>
      <c r="AO236" s="42">
        <v>0</v>
      </c>
      <c r="AP236" s="42">
        <v>0</v>
      </c>
      <c r="AQ236" s="42">
        <f t="shared" si="174"/>
        <v>15951100000</v>
      </c>
      <c r="AR236" s="42">
        <v>13707100000</v>
      </c>
      <c r="AS236" s="42">
        <v>2000000000</v>
      </c>
      <c r="AT236" s="42">
        <v>244000000</v>
      </c>
      <c r="AU236" s="42">
        <v>0</v>
      </c>
      <c r="AV236" s="43">
        <f t="shared" si="175"/>
        <v>-54756000000</v>
      </c>
      <c r="AW236" s="43">
        <f t="shared" si="179"/>
        <v>54756000000</v>
      </c>
      <c r="AX236" s="44">
        <f t="shared" si="177"/>
        <v>0</v>
      </c>
    </row>
    <row r="237" spans="1:50" s="45" customFormat="1" ht="15" customHeight="1" x14ac:dyDescent="0.25">
      <c r="A237" s="37">
        <f t="shared" si="180"/>
        <v>179</v>
      </c>
      <c r="B237" s="37">
        <f t="shared" si="180"/>
        <v>25</v>
      </c>
      <c r="C237" s="38" t="s">
        <v>341</v>
      </c>
      <c r="D237" s="39" t="s">
        <v>185</v>
      </c>
      <c r="E237" s="40">
        <v>42732</v>
      </c>
      <c r="F237" s="41">
        <f t="shared" si="166"/>
        <v>2493841067532.9199</v>
      </c>
      <c r="G237" s="42">
        <f t="shared" si="167"/>
        <v>919229418379.92004</v>
      </c>
      <c r="H237" s="42">
        <v>694473511887.87</v>
      </c>
      <c r="I237" s="42">
        <v>50063703472</v>
      </c>
      <c r="J237" s="42">
        <v>13068642020.049999</v>
      </c>
      <c r="K237" s="42">
        <v>161623561000</v>
      </c>
      <c r="L237" s="42">
        <f t="shared" si="168"/>
        <v>1065601182214</v>
      </c>
      <c r="M237" s="42">
        <v>105035349000</v>
      </c>
      <c r="N237" s="42">
        <v>944270991214</v>
      </c>
      <c r="O237" s="42">
        <v>16294842000</v>
      </c>
      <c r="P237" s="42">
        <f t="shared" si="169"/>
        <v>509010466939</v>
      </c>
      <c r="Q237" s="42">
        <v>0</v>
      </c>
      <c r="R237" s="42">
        <v>0</v>
      </c>
      <c r="S237" s="42">
        <v>361675876939</v>
      </c>
      <c r="T237" s="42">
        <v>147334590000</v>
      </c>
      <c r="U237" s="42">
        <v>0</v>
      </c>
      <c r="V237" s="42">
        <f t="shared" si="170"/>
        <v>2956844331873.9199</v>
      </c>
      <c r="W237" s="42">
        <f t="shared" si="171"/>
        <v>1226002742701.1201</v>
      </c>
      <c r="X237" s="42">
        <v>1019933940406</v>
      </c>
      <c r="Y237" s="42">
        <v>0</v>
      </c>
      <c r="Z237" s="42">
        <v>0</v>
      </c>
      <c r="AA237" s="42">
        <v>64273927250</v>
      </c>
      <c r="AB237" s="42">
        <v>28234893200</v>
      </c>
      <c r="AC237" s="42">
        <v>0</v>
      </c>
      <c r="AD237" s="42">
        <v>870816804</v>
      </c>
      <c r="AE237" s="42">
        <v>112689165041.12</v>
      </c>
      <c r="AF237" s="42">
        <f t="shared" si="172"/>
        <v>1730841589172.8</v>
      </c>
      <c r="AG237" s="42">
        <v>328174704624</v>
      </c>
      <c r="AH237" s="42">
        <v>562859979190.80005</v>
      </c>
      <c r="AI237" s="42">
        <v>839806905358</v>
      </c>
      <c r="AJ237" s="42">
        <f t="shared" si="173"/>
        <v>563003264341</v>
      </c>
      <c r="AK237" s="42">
        <v>563003264341</v>
      </c>
      <c r="AL237" s="42">
        <v>0</v>
      </c>
      <c r="AM237" s="42">
        <v>0</v>
      </c>
      <c r="AN237" s="42">
        <v>0</v>
      </c>
      <c r="AO237" s="42">
        <v>0</v>
      </c>
      <c r="AP237" s="42">
        <v>0</v>
      </c>
      <c r="AQ237" s="42">
        <f t="shared" si="174"/>
        <v>100000000000</v>
      </c>
      <c r="AR237" s="42">
        <v>0</v>
      </c>
      <c r="AS237" s="42">
        <v>100000000000</v>
      </c>
      <c r="AT237" s="42">
        <v>0</v>
      </c>
      <c r="AU237" s="42">
        <v>0</v>
      </c>
      <c r="AV237" s="43">
        <f t="shared" si="175"/>
        <v>-463003264341</v>
      </c>
      <c r="AW237" s="43">
        <f t="shared" si="179"/>
        <v>463003264341</v>
      </c>
      <c r="AX237" s="44">
        <f t="shared" si="177"/>
        <v>0</v>
      </c>
    </row>
    <row r="238" spans="1:50" s="45" customFormat="1" ht="15" customHeight="1" x14ac:dyDescent="0.25">
      <c r="A238" s="37">
        <f t="shared" si="180"/>
        <v>180</v>
      </c>
      <c r="B238" s="37">
        <f t="shared" si="180"/>
        <v>26</v>
      </c>
      <c r="C238" s="38" t="s">
        <v>342</v>
      </c>
      <c r="D238" s="39" t="s">
        <v>210</v>
      </c>
      <c r="E238" s="40">
        <v>42733</v>
      </c>
      <c r="F238" s="41">
        <f t="shared" si="166"/>
        <v>1124998509025</v>
      </c>
      <c r="G238" s="42">
        <f t="shared" si="167"/>
        <v>323873251431</v>
      </c>
      <c r="H238" s="42">
        <v>34440521840</v>
      </c>
      <c r="I238" s="42">
        <v>9057685120</v>
      </c>
      <c r="J238" s="42">
        <v>4084669800</v>
      </c>
      <c r="K238" s="42">
        <v>276290374671</v>
      </c>
      <c r="L238" s="42">
        <f t="shared" si="168"/>
        <v>671321801653</v>
      </c>
      <c r="M238" s="42">
        <v>77039162653</v>
      </c>
      <c r="N238" s="42">
        <v>504731937000</v>
      </c>
      <c r="O238" s="42">
        <v>89550702000</v>
      </c>
      <c r="P238" s="42">
        <f t="shared" si="169"/>
        <v>129803455941</v>
      </c>
      <c r="Q238" s="42">
        <v>0</v>
      </c>
      <c r="R238" s="42">
        <v>0</v>
      </c>
      <c r="S238" s="42">
        <v>55727653941</v>
      </c>
      <c r="T238" s="42">
        <v>74075802000</v>
      </c>
      <c r="U238" s="42">
        <v>0</v>
      </c>
      <c r="V238" s="42">
        <f t="shared" si="170"/>
        <v>1147863150185</v>
      </c>
      <c r="W238" s="42">
        <f t="shared" si="171"/>
        <v>506957911110</v>
      </c>
      <c r="X238" s="42">
        <v>462150558800</v>
      </c>
      <c r="Y238" s="42">
        <v>0</v>
      </c>
      <c r="Z238" s="42">
        <v>0</v>
      </c>
      <c r="AA238" s="42">
        <v>34190378760</v>
      </c>
      <c r="AB238" s="42">
        <v>4629600000</v>
      </c>
      <c r="AC238" s="42">
        <v>0</v>
      </c>
      <c r="AD238" s="42">
        <v>715373550</v>
      </c>
      <c r="AE238" s="42">
        <v>5272000000</v>
      </c>
      <c r="AF238" s="42">
        <f t="shared" si="172"/>
        <v>640905239075</v>
      </c>
      <c r="AG238" s="42">
        <v>74078882097</v>
      </c>
      <c r="AH238" s="42">
        <v>406357233443</v>
      </c>
      <c r="AI238" s="42">
        <v>160469123535</v>
      </c>
      <c r="AJ238" s="42">
        <f t="shared" si="173"/>
        <v>29150000000</v>
      </c>
      <c r="AK238" s="42">
        <v>29150000000</v>
      </c>
      <c r="AL238" s="42">
        <v>0</v>
      </c>
      <c r="AM238" s="42">
        <v>0</v>
      </c>
      <c r="AN238" s="42">
        <v>0</v>
      </c>
      <c r="AO238" s="42">
        <v>0</v>
      </c>
      <c r="AP238" s="42">
        <v>0</v>
      </c>
      <c r="AQ238" s="42">
        <f t="shared" si="174"/>
        <v>6285358840</v>
      </c>
      <c r="AR238" s="42">
        <v>0</v>
      </c>
      <c r="AS238" s="42">
        <v>5735358840</v>
      </c>
      <c r="AT238" s="42">
        <v>550000000</v>
      </c>
      <c r="AU238" s="42">
        <v>0</v>
      </c>
      <c r="AV238" s="43">
        <f t="shared" si="175"/>
        <v>-22864641160</v>
      </c>
      <c r="AW238" s="43">
        <f t="shared" si="179"/>
        <v>22864641160</v>
      </c>
      <c r="AX238" s="44">
        <f t="shared" si="177"/>
        <v>0</v>
      </c>
    </row>
    <row r="239" spans="1:50" s="45" customFormat="1" ht="15" customHeight="1" x14ac:dyDescent="0.25">
      <c r="A239" s="37">
        <f t="shared" si="180"/>
        <v>181</v>
      </c>
      <c r="B239" s="37">
        <f t="shared" si="180"/>
        <v>27</v>
      </c>
      <c r="C239" s="38" t="s">
        <v>343</v>
      </c>
      <c r="D239" s="39" t="s">
        <v>90</v>
      </c>
      <c r="E239" s="40">
        <v>42732</v>
      </c>
      <c r="F239" s="41">
        <f t="shared" si="166"/>
        <v>1540616762228.6799</v>
      </c>
      <c r="G239" s="42">
        <f t="shared" si="167"/>
        <v>273915816061.67999</v>
      </c>
      <c r="H239" s="42">
        <v>96163000000</v>
      </c>
      <c r="I239" s="42">
        <v>9890317561.6800003</v>
      </c>
      <c r="J239" s="42">
        <v>3610000000</v>
      </c>
      <c r="K239" s="42">
        <v>164252498500</v>
      </c>
      <c r="L239" s="42">
        <f t="shared" si="168"/>
        <v>1131566664000</v>
      </c>
      <c r="M239" s="42">
        <v>66111429000</v>
      </c>
      <c r="N239" s="42">
        <v>794021856000</v>
      </c>
      <c r="O239" s="42">
        <v>271433379000</v>
      </c>
      <c r="P239" s="42">
        <f t="shared" si="169"/>
        <v>135134282167</v>
      </c>
      <c r="Q239" s="42">
        <v>0</v>
      </c>
      <c r="R239" s="42">
        <v>0</v>
      </c>
      <c r="S239" s="42">
        <v>90435463167</v>
      </c>
      <c r="T239" s="42">
        <v>44698819000</v>
      </c>
      <c r="U239" s="42">
        <v>0</v>
      </c>
      <c r="V239" s="42">
        <f t="shared" si="170"/>
        <v>1578321899723.3999</v>
      </c>
      <c r="W239" s="42">
        <f t="shared" si="171"/>
        <v>913292970365.40002</v>
      </c>
      <c r="X239" s="42">
        <v>807658177140.40002</v>
      </c>
      <c r="Y239" s="42">
        <v>1528800000</v>
      </c>
      <c r="Z239" s="42">
        <v>0</v>
      </c>
      <c r="AA239" s="42">
        <v>63446298000</v>
      </c>
      <c r="AB239" s="42">
        <v>4159620758</v>
      </c>
      <c r="AC239" s="42">
        <v>0</v>
      </c>
      <c r="AD239" s="42">
        <v>1005411000</v>
      </c>
      <c r="AE239" s="42">
        <v>35494663467</v>
      </c>
      <c r="AF239" s="42">
        <f t="shared" si="172"/>
        <v>665028929358</v>
      </c>
      <c r="AG239" s="42">
        <v>105172193807</v>
      </c>
      <c r="AH239" s="42">
        <v>354561979240</v>
      </c>
      <c r="AI239" s="42">
        <v>205294756311</v>
      </c>
      <c r="AJ239" s="42">
        <f t="shared" si="173"/>
        <v>51569137494.720001</v>
      </c>
      <c r="AK239" s="42">
        <v>41569137494.720001</v>
      </c>
      <c r="AL239" s="42">
        <v>0</v>
      </c>
      <c r="AM239" s="42">
        <v>0</v>
      </c>
      <c r="AN239" s="42">
        <v>10000000000</v>
      </c>
      <c r="AO239" s="42">
        <v>0</v>
      </c>
      <c r="AP239" s="42">
        <v>0</v>
      </c>
      <c r="AQ239" s="42">
        <f t="shared" si="174"/>
        <v>13864000000</v>
      </c>
      <c r="AR239" s="42">
        <v>0</v>
      </c>
      <c r="AS239" s="42">
        <v>3864000000</v>
      </c>
      <c r="AT239" s="42">
        <v>10000000000</v>
      </c>
      <c r="AU239" s="42">
        <v>0</v>
      </c>
      <c r="AV239" s="43">
        <f t="shared" si="175"/>
        <v>-37705137494.719971</v>
      </c>
      <c r="AW239" s="43">
        <f t="shared" si="179"/>
        <v>37705137494.720001</v>
      </c>
      <c r="AX239" s="44">
        <f t="shared" si="177"/>
        <v>0</v>
      </c>
    </row>
    <row r="240" spans="1:50" s="45" customFormat="1" ht="15" customHeight="1" x14ac:dyDescent="0.25">
      <c r="A240" s="51" t="s">
        <v>121</v>
      </c>
      <c r="B240" s="51" t="s">
        <v>121</v>
      </c>
      <c r="C240" s="52" t="s">
        <v>122</v>
      </c>
      <c r="D240" s="53"/>
      <c r="E240" s="53"/>
      <c r="F240" s="54">
        <f>SUM(F213:F230)</f>
        <v>56423844204457.594</v>
      </c>
      <c r="G240" s="54">
        <f t="shared" ref="G240:AX240" si="181">SUM(G213:G230)</f>
        <v>11524657087086.451</v>
      </c>
      <c r="H240" s="54">
        <f t="shared" si="181"/>
        <v>6190979730619.9404</v>
      </c>
      <c r="I240" s="54">
        <f t="shared" si="181"/>
        <v>912112470525.72009</v>
      </c>
      <c r="J240" s="54">
        <f t="shared" si="181"/>
        <v>234335483002.25</v>
      </c>
      <c r="K240" s="54">
        <f t="shared" si="181"/>
        <v>4187229402938.54</v>
      </c>
      <c r="L240" s="54">
        <f t="shared" si="181"/>
        <v>32476460154405</v>
      </c>
      <c r="M240" s="54">
        <f t="shared" si="181"/>
        <v>2947124895379</v>
      </c>
      <c r="N240" s="54">
        <f t="shared" si="181"/>
        <v>24871160033026</v>
      </c>
      <c r="O240" s="54">
        <f t="shared" si="181"/>
        <v>4658175226000</v>
      </c>
      <c r="P240" s="54">
        <f t="shared" si="181"/>
        <v>12422726962966.15</v>
      </c>
      <c r="Q240" s="54">
        <f t="shared" si="181"/>
        <v>37848100000</v>
      </c>
      <c r="R240" s="54">
        <f t="shared" si="181"/>
        <v>0</v>
      </c>
      <c r="S240" s="54">
        <f t="shared" si="181"/>
        <v>3907729930241.1499</v>
      </c>
      <c r="T240" s="54">
        <f t="shared" si="181"/>
        <v>3598295054000</v>
      </c>
      <c r="U240" s="54">
        <f t="shared" si="181"/>
        <v>4878853878725</v>
      </c>
      <c r="V240" s="54">
        <f t="shared" si="181"/>
        <v>58865188544546.453</v>
      </c>
      <c r="W240" s="54">
        <f t="shared" si="181"/>
        <v>34591835403580.27</v>
      </c>
      <c r="X240" s="54">
        <f t="shared" si="181"/>
        <v>24370771075301.16</v>
      </c>
      <c r="Y240" s="54">
        <f t="shared" si="181"/>
        <v>0</v>
      </c>
      <c r="Z240" s="54">
        <f t="shared" si="181"/>
        <v>35414942000</v>
      </c>
      <c r="AA240" s="54">
        <f t="shared" si="181"/>
        <v>1071691919175</v>
      </c>
      <c r="AB240" s="54">
        <f t="shared" si="181"/>
        <v>209646966000</v>
      </c>
      <c r="AC240" s="54">
        <f t="shared" si="181"/>
        <v>571113262579.52002</v>
      </c>
      <c r="AD240" s="54">
        <f t="shared" si="181"/>
        <v>8207599218803</v>
      </c>
      <c r="AE240" s="54">
        <f t="shared" si="181"/>
        <v>125598019721.59</v>
      </c>
      <c r="AF240" s="54">
        <f t="shared" si="181"/>
        <v>24273353140966.18</v>
      </c>
      <c r="AG240" s="54">
        <f t="shared" si="181"/>
        <v>2373558989821.2002</v>
      </c>
      <c r="AH240" s="54">
        <f t="shared" si="181"/>
        <v>11840245415540.201</v>
      </c>
      <c r="AI240" s="54">
        <f t="shared" si="181"/>
        <v>10059548735604.781</v>
      </c>
      <c r="AJ240" s="54">
        <f t="shared" si="181"/>
        <v>2710678466559.8501</v>
      </c>
      <c r="AK240" s="54">
        <f t="shared" si="181"/>
        <v>2496288769559.8501</v>
      </c>
      <c r="AL240" s="54">
        <f t="shared" si="181"/>
        <v>40500000000</v>
      </c>
      <c r="AM240" s="54">
        <f t="shared" si="181"/>
        <v>0</v>
      </c>
      <c r="AN240" s="54">
        <f t="shared" si="181"/>
        <v>0</v>
      </c>
      <c r="AO240" s="54">
        <f t="shared" si="181"/>
        <v>0</v>
      </c>
      <c r="AP240" s="54">
        <f t="shared" si="181"/>
        <v>173889697000</v>
      </c>
      <c r="AQ240" s="54">
        <f t="shared" si="181"/>
        <v>269334126471</v>
      </c>
      <c r="AR240" s="54">
        <f t="shared" si="181"/>
        <v>30000000000</v>
      </c>
      <c r="AS240" s="54">
        <f t="shared" si="181"/>
        <v>229949268792</v>
      </c>
      <c r="AT240" s="54">
        <f t="shared" si="181"/>
        <v>9384857679</v>
      </c>
      <c r="AU240" s="54">
        <f t="shared" si="181"/>
        <v>0</v>
      </c>
      <c r="AV240" s="54">
        <f t="shared" si="181"/>
        <v>-2441344340088.8496</v>
      </c>
      <c r="AW240" s="54">
        <f t="shared" si="181"/>
        <v>2441344340088.8501</v>
      </c>
      <c r="AX240" s="55">
        <f t="shared" si="181"/>
        <v>4.138946533203125E-4</v>
      </c>
    </row>
    <row r="241" spans="1:51" s="45" customFormat="1" ht="15" customHeight="1" x14ac:dyDescent="0.25">
      <c r="A241" s="51" t="s">
        <v>123</v>
      </c>
      <c r="B241" s="51" t="s">
        <v>123</v>
      </c>
      <c r="C241" s="52" t="s">
        <v>124</v>
      </c>
      <c r="D241" s="53"/>
      <c r="E241" s="53"/>
      <c r="F241" s="54">
        <f>SUM(F231:F239)</f>
        <v>21539973648700.602</v>
      </c>
      <c r="G241" s="54">
        <f t="shared" ref="G241:AX241" si="182">SUM(G231:G239)</f>
        <v>7929898895747.5996</v>
      </c>
      <c r="H241" s="54">
        <f t="shared" si="182"/>
        <v>5339283659718.8701</v>
      </c>
      <c r="I241" s="54">
        <f t="shared" si="182"/>
        <v>501020064110.67999</v>
      </c>
      <c r="J241" s="54">
        <f t="shared" si="182"/>
        <v>109303081936.05</v>
      </c>
      <c r="K241" s="54">
        <f t="shared" si="182"/>
        <v>1980292089982</v>
      </c>
      <c r="L241" s="54">
        <f t="shared" si="182"/>
        <v>10329834149593</v>
      </c>
      <c r="M241" s="54">
        <f t="shared" si="182"/>
        <v>1051989886665</v>
      </c>
      <c r="N241" s="54">
        <f t="shared" si="182"/>
        <v>7785964970928</v>
      </c>
      <c r="O241" s="54">
        <f t="shared" si="182"/>
        <v>1491879292000</v>
      </c>
      <c r="P241" s="54">
        <f t="shared" si="182"/>
        <v>3280240603360</v>
      </c>
      <c r="Q241" s="54">
        <f t="shared" si="182"/>
        <v>13000000000</v>
      </c>
      <c r="R241" s="54">
        <f t="shared" si="182"/>
        <v>0</v>
      </c>
      <c r="S241" s="54">
        <f t="shared" si="182"/>
        <v>2350039889360</v>
      </c>
      <c r="T241" s="54">
        <f t="shared" si="182"/>
        <v>652029391000</v>
      </c>
      <c r="U241" s="54">
        <f t="shared" si="182"/>
        <v>265171323000</v>
      </c>
      <c r="V241" s="54">
        <f t="shared" si="182"/>
        <v>23841265857611.383</v>
      </c>
      <c r="W241" s="54">
        <f t="shared" si="182"/>
        <v>10036867878537.561</v>
      </c>
      <c r="X241" s="54">
        <f t="shared" si="182"/>
        <v>8770402597502.6406</v>
      </c>
      <c r="Y241" s="54">
        <f t="shared" si="182"/>
        <v>21360400375</v>
      </c>
      <c r="Z241" s="54">
        <f t="shared" si="182"/>
        <v>4592725000</v>
      </c>
      <c r="AA241" s="54">
        <f t="shared" si="182"/>
        <v>771159428925</v>
      </c>
      <c r="AB241" s="54">
        <f t="shared" si="182"/>
        <v>155245797958</v>
      </c>
      <c r="AC241" s="54">
        <f t="shared" si="182"/>
        <v>1481811145.3</v>
      </c>
      <c r="AD241" s="54">
        <f t="shared" si="182"/>
        <v>114634308123</v>
      </c>
      <c r="AE241" s="54">
        <f t="shared" si="182"/>
        <v>197990809508.62</v>
      </c>
      <c r="AF241" s="54">
        <f t="shared" si="182"/>
        <v>13804397979073.82</v>
      </c>
      <c r="AG241" s="54">
        <f t="shared" si="182"/>
        <v>1888893130457.6001</v>
      </c>
      <c r="AH241" s="54">
        <f t="shared" si="182"/>
        <v>6538418856169.75</v>
      </c>
      <c r="AI241" s="54">
        <f t="shared" si="182"/>
        <v>5377085992446.4707</v>
      </c>
      <c r="AJ241" s="54">
        <f t="shared" si="182"/>
        <v>2649072893887.7803</v>
      </c>
      <c r="AK241" s="54">
        <f t="shared" si="182"/>
        <v>2522429745887.7803</v>
      </c>
      <c r="AL241" s="54">
        <f t="shared" si="182"/>
        <v>23707100000</v>
      </c>
      <c r="AM241" s="54">
        <f t="shared" si="182"/>
        <v>0</v>
      </c>
      <c r="AN241" s="54">
        <f t="shared" si="182"/>
        <v>102000000000</v>
      </c>
      <c r="AO241" s="54">
        <f t="shared" si="182"/>
        <v>936048000</v>
      </c>
      <c r="AP241" s="54">
        <f t="shared" si="182"/>
        <v>0</v>
      </c>
      <c r="AQ241" s="54">
        <f t="shared" si="182"/>
        <v>347780684977</v>
      </c>
      <c r="AR241" s="54">
        <f t="shared" si="182"/>
        <v>13707100000</v>
      </c>
      <c r="AS241" s="54">
        <f t="shared" si="182"/>
        <v>319583358840</v>
      </c>
      <c r="AT241" s="54">
        <f t="shared" si="182"/>
        <v>13554178137</v>
      </c>
      <c r="AU241" s="54">
        <f t="shared" si="182"/>
        <v>936048000</v>
      </c>
      <c r="AV241" s="54">
        <f t="shared" si="182"/>
        <v>-2301292208910.7803</v>
      </c>
      <c r="AW241" s="54">
        <f t="shared" si="182"/>
        <v>2301292208910.7803</v>
      </c>
      <c r="AX241" s="55">
        <f t="shared" si="182"/>
        <v>0</v>
      </c>
    </row>
    <row r="242" spans="1:51" s="45" customFormat="1" ht="15" customHeight="1" x14ac:dyDescent="0.25">
      <c r="A242" s="51" t="s">
        <v>125</v>
      </c>
      <c r="B242" s="51" t="s">
        <v>125</v>
      </c>
      <c r="C242" s="52" t="s">
        <v>344</v>
      </c>
      <c r="D242" s="53"/>
      <c r="E242" s="53"/>
      <c r="F242" s="54">
        <f t="shared" ref="F242:AX242" si="183">F240+F241</f>
        <v>77963817853158.187</v>
      </c>
      <c r="G242" s="54">
        <f t="shared" si="183"/>
        <v>19454555982834.051</v>
      </c>
      <c r="H242" s="54">
        <f t="shared" si="183"/>
        <v>11530263390338.811</v>
      </c>
      <c r="I242" s="54">
        <f t="shared" si="183"/>
        <v>1413132534636.4001</v>
      </c>
      <c r="J242" s="54">
        <f t="shared" si="183"/>
        <v>343638564938.29999</v>
      </c>
      <c r="K242" s="54">
        <f t="shared" si="183"/>
        <v>6167521492920.54</v>
      </c>
      <c r="L242" s="54">
        <f t="shared" si="183"/>
        <v>42806294303998</v>
      </c>
      <c r="M242" s="54">
        <f t="shared" si="183"/>
        <v>3999114782044</v>
      </c>
      <c r="N242" s="54">
        <f t="shared" si="183"/>
        <v>32657125003954</v>
      </c>
      <c r="O242" s="54">
        <f t="shared" si="183"/>
        <v>6150054518000</v>
      </c>
      <c r="P242" s="54">
        <f t="shared" si="183"/>
        <v>15702967566326.15</v>
      </c>
      <c r="Q242" s="54">
        <f t="shared" si="183"/>
        <v>50848100000</v>
      </c>
      <c r="R242" s="54">
        <f t="shared" si="183"/>
        <v>0</v>
      </c>
      <c r="S242" s="54">
        <f t="shared" si="183"/>
        <v>6257769819601.1504</v>
      </c>
      <c r="T242" s="54">
        <f t="shared" si="183"/>
        <v>4250324445000</v>
      </c>
      <c r="U242" s="54">
        <f t="shared" si="183"/>
        <v>5144025201725</v>
      </c>
      <c r="V242" s="54">
        <f t="shared" si="183"/>
        <v>82706454402157.844</v>
      </c>
      <c r="W242" s="54">
        <f t="shared" si="183"/>
        <v>44628703282117.828</v>
      </c>
      <c r="X242" s="54">
        <f t="shared" si="183"/>
        <v>33141173672803.801</v>
      </c>
      <c r="Y242" s="54">
        <f t="shared" si="183"/>
        <v>21360400375</v>
      </c>
      <c r="Z242" s="54">
        <f t="shared" si="183"/>
        <v>40007667000</v>
      </c>
      <c r="AA242" s="54">
        <f t="shared" si="183"/>
        <v>1842851348100</v>
      </c>
      <c r="AB242" s="54">
        <f t="shared" si="183"/>
        <v>364892763958</v>
      </c>
      <c r="AC242" s="54">
        <f t="shared" si="183"/>
        <v>572595073724.82007</v>
      </c>
      <c r="AD242" s="54">
        <f t="shared" si="183"/>
        <v>8322233526926</v>
      </c>
      <c r="AE242" s="54">
        <f t="shared" si="183"/>
        <v>323588829230.20996</v>
      </c>
      <c r="AF242" s="54">
        <f t="shared" si="183"/>
        <v>38077751120040</v>
      </c>
      <c r="AG242" s="54">
        <f t="shared" si="183"/>
        <v>4262452120278.8003</v>
      </c>
      <c r="AH242" s="54">
        <f t="shared" si="183"/>
        <v>18378664271709.953</v>
      </c>
      <c r="AI242" s="54">
        <f t="shared" si="183"/>
        <v>15436634728051.252</v>
      </c>
      <c r="AJ242" s="54">
        <f t="shared" si="183"/>
        <v>5359751360447.6309</v>
      </c>
      <c r="AK242" s="54">
        <f t="shared" si="183"/>
        <v>5018718515447.6309</v>
      </c>
      <c r="AL242" s="54">
        <f t="shared" si="183"/>
        <v>64207100000</v>
      </c>
      <c r="AM242" s="54">
        <f t="shared" si="183"/>
        <v>0</v>
      </c>
      <c r="AN242" s="54">
        <f t="shared" si="183"/>
        <v>102000000000</v>
      </c>
      <c r="AO242" s="54">
        <f t="shared" si="183"/>
        <v>936048000</v>
      </c>
      <c r="AP242" s="54">
        <f t="shared" si="183"/>
        <v>173889697000</v>
      </c>
      <c r="AQ242" s="54">
        <f t="shared" si="183"/>
        <v>617114811448</v>
      </c>
      <c r="AR242" s="54">
        <f t="shared" si="183"/>
        <v>43707100000</v>
      </c>
      <c r="AS242" s="54">
        <f t="shared" si="183"/>
        <v>549532627632</v>
      </c>
      <c r="AT242" s="54">
        <f t="shared" si="183"/>
        <v>22939035816</v>
      </c>
      <c r="AU242" s="54">
        <f t="shared" si="183"/>
        <v>936048000</v>
      </c>
      <c r="AV242" s="54">
        <f t="shared" si="183"/>
        <v>-4742636548999.6299</v>
      </c>
      <c r="AW242" s="54">
        <f t="shared" si="183"/>
        <v>4742636548999.6309</v>
      </c>
      <c r="AX242" s="55">
        <f t="shared" si="183"/>
        <v>4.138946533203125E-4</v>
      </c>
    </row>
    <row r="243" spans="1:51" s="45" customFormat="1" ht="15" customHeight="1" x14ac:dyDescent="0.25">
      <c r="A243" s="51" t="s">
        <v>127</v>
      </c>
      <c r="B243" s="51" t="s">
        <v>127</v>
      </c>
      <c r="C243" s="52" t="s">
        <v>345</v>
      </c>
      <c r="D243" s="53"/>
      <c r="E243" s="53"/>
      <c r="F243" s="54">
        <f t="shared" ref="F243:AX243" si="184">F242+F212</f>
        <v>108504718894710.19</v>
      </c>
      <c r="G243" s="54">
        <f t="shared" si="184"/>
        <v>35978676900600.047</v>
      </c>
      <c r="H243" s="54">
        <f t="shared" si="184"/>
        <v>26768735471739.812</v>
      </c>
      <c r="I243" s="54">
        <f t="shared" si="184"/>
        <v>1471377682120.4001</v>
      </c>
      <c r="J243" s="54">
        <f t="shared" si="184"/>
        <v>667081627769.30005</v>
      </c>
      <c r="K243" s="54">
        <f t="shared" si="184"/>
        <v>7071482118970.54</v>
      </c>
      <c r="L243" s="54">
        <f t="shared" si="184"/>
        <v>56793383627784</v>
      </c>
      <c r="M243" s="54">
        <f t="shared" si="184"/>
        <v>5722774995218</v>
      </c>
      <c r="N243" s="54">
        <f t="shared" si="184"/>
        <v>35649166504566</v>
      </c>
      <c r="O243" s="54">
        <f t="shared" si="184"/>
        <v>15421442128000</v>
      </c>
      <c r="P243" s="54">
        <f t="shared" si="184"/>
        <v>15732658366326.15</v>
      </c>
      <c r="Q243" s="54">
        <f t="shared" si="184"/>
        <v>73038900000</v>
      </c>
      <c r="R243" s="54">
        <f t="shared" si="184"/>
        <v>0</v>
      </c>
      <c r="S243" s="54">
        <f t="shared" si="184"/>
        <v>6257769819601.1504</v>
      </c>
      <c r="T243" s="54">
        <f t="shared" si="184"/>
        <v>4257824445000</v>
      </c>
      <c r="U243" s="54">
        <f t="shared" si="184"/>
        <v>5144025201725</v>
      </c>
      <c r="V243" s="54">
        <f t="shared" si="184"/>
        <v>115135480443709.84</v>
      </c>
      <c r="W243" s="54">
        <f t="shared" si="184"/>
        <v>70837440834280.828</v>
      </c>
      <c r="X243" s="54">
        <f t="shared" si="184"/>
        <v>38195687714939.797</v>
      </c>
      <c r="Y243" s="54">
        <f t="shared" si="184"/>
        <v>21360400375</v>
      </c>
      <c r="Z243" s="54">
        <f t="shared" si="184"/>
        <v>55007667000</v>
      </c>
      <c r="AA243" s="54">
        <f t="shared" si="184"/>
        <v>12225010179992</v>
      </c>
      <c r="AB243" s="54">
        <f t="shared" si="184"/>
        <v>403372208958</v>
      </c>
      <c r="AC243" s="54">
        <f t="shared" si="184"/>
        <v>6981111530705.8203</v>
      </c>
      <c r="AD243" s="54">
        <f t="shared" si="184"/>
        <v>12571502303080</v>
      </c>
      <c r="AE243" s="54">
        <f t="shared" si="184"/>
        <v>384388829230.20996</v>
      </c>
      <c r="AF243" s="54">
        <f t="shared" si="184"/>
        <v>44298039609429</v>
      </c>
      <c r="AG243" s="54">
        <f t="shared" si="184"/>
        <v>4550436747632.8008</v>
      </c>
      <c r="AH243" s="54">
        <f t="shared" si="184"/>
        <v>22019376701024.953</v>
      </c>
      <c r="AI243" s="54">
        <f t="shared" si="184"/>
        <v>17728226160771.25</v>
      </c>
      <c r="AJ243" s="54">
        <f t="shared" si="184"/>
        <v>7559751360447.6309</v>
      </c>
      <c r="AK243" s="54">
        <f t="shared" si="184"/>
        <v>7218718515447.6309</v>
      </c>
      <c r="AL243" s="54">
        <f t="shared" si="184"/>
        <v>64207100000</v>
      </c>
      <c r="AM243" s="54">
        <f t="shared" si="184"/>
        <v>0</v>
      </c>
      <c r="AN243" s="54">
        <f t="shared" si="184"/>
        <v>102000000000</v>
      </c>
      <c r="AO243" s="54">
        <f t="shared" si="184"/>
        <v>936048000</v>
      </c>
      <c r="AP243" s="54">
        <f t="shared" si="184"/>
        <v>173889697000</v>
      </c>
      <c r="AQ243" s="54">
        <f t="shared" si="184"/>
        <v>928989811448</v>
      </c>
      <c r="AR243" s="54">
        <f t="shared" si="184"/>
        <v>43707100000</v>
      </c>
      <c r="AS243" s="54">
        <f t="shared" si="184"/>
        <v>861407627632</v>
      </c>
      <c r="AT243" s="54">
        <f t="shared" si="184"/>
        <v>22939035816</v>
      </c>
      <c r="AU243" s="54">
        <f t="shared" si="184"/>
        <v>936048000</v>
      </c>
      <c r="AV243" s="54">
        <f t="shared" si="184"/>
        <v>-6630761548999.6299</v>
      </c>
      <c r="AW243" s="54">
        <f t="shared" si="184"/>
        <v>6630761548999.6309</v>
      </c>
      <c r="AX243" s="55">
        <f t="shared" si="184"/>
        <v>4.138946533203125E-4</v>
      </c>
    </row>
    <row r="244" spans="1:51" ht="15" customHeight="1" x14ac:dyDescent="0.25">
      <c r="A244" s="29" t="s">
        <v>346</v>
      </c>
      <c r="B244" s="29" t="s">
        <v>346</v>
      </c>
      <c r="C244" s="30" t="s">
        <v>347</v>
      </c>
      <c r="D244" s="31" t="s">
        <v>103</v>
      </c>
      <c r="E244" s="61">
        <v>42746</v>
      </c>
      <c r="F244" s="56">
        <f t="shared" ref="F244" si="185">G244+L244+P244</f>
        <v>9790923478551</v>
      </c>
      <c r="G244" s="34">
        <f t="shared" ref="G244" si="186">H244+I244+J244+K244</f>
        <v>5666689017551</v>
      </c>
      <c r="H244" s="34">
        <f>VLOOKUP(C244,[1]Sheet2!$A$1:$AS$610,6,FALSE)</f>
        <v>5444173000000</v>
      </c>
      <c r="I244" s="34">
        <f>VLOOKUP(C244,[1]Sheet2!$A$1:$AS$610,7,FALSE)</f>
        <v>20891830000</v>
      </c>
      <c r="J244" s="34">
        <f>VLOOKUP(C244,[1]Sheet2!$A$1:$AS$610,8,FALSE)</f>
        <v>49700000000</v>
      </c>
      <c r="K244" s="34">
        <f>VLOOKUP(C244,[1]Sheet2!$A$1:$AS$610,9,FALSE)</f>
        <v>151924187551</v>
      </c>
      <c r="L244" s="34">
        <f t="shared" ref="L244" si="187">M244+N244+O244</f>
        <v>3914936414000</v>
      </c>
      <c r="M244" s="34">
        <f>VLOOKUP(C244,[1]Sheet2!$A$1:$AS$610,11,FALSE)</f>
        <v>635215279000</v>
      </c>
      <c r="N244" s="34">
        <f>VLOOKUP(C244,[1]Sheet2!$A$1:$AS$610,12,FALSE)</f>
        <v>1105821476000</v>
      </c>
      <c r="O244" s="34">
        <f>VLOOKUP(C244,[1]Sheet2!$A$1:$AS$610,13,FALSE)</f>
        <v>2173899659000</v>
      </c>
      <c r="P244" s="34">
        <f t="shared" ref="P244" si="188">Q244+R244+S244+T244+U244</f>
        <v>209298047000</v>
      </c>
      <c r="Q244" s="34">
        <f>VLOOKUP(C244,[1]Sheet2!$A$1:$AS$610,15,FALSE)</f>
        <v>5670000000</v>
      </c>
      <c r="R244" s="34">
        <f>VLOOKUP(C244,[1]Sheet2!$A$1:$AS$610,16,FALSE)</f>
        <v>0</v>
      </c>
      <c r="S244" s="34">
        <f>VLOOKUP(C244,[1]Sheet2!$A$1:$AS$610,17,FALSE)</f>
        <v>0</v>
      </c>
      <c r="T244" s="34">
        <f>VLOOKUP(C244,[1]Sheet2!$A$1:$AS$610,18,FALSE)</f>
        <v>203628047000</v>
      </c>
      <c r="U244" s="34">
        <f>VLOOKUP(C244,[1]Sheet2!$A$1:$AS$610,19,FALSE)</f>
        <v>0</v>
      </c>
      <c r="V244" s="34">
        <f t="shared" ref="V244" si="189">W244+AF244</f>
        <v>10349986542551</v>
      </c>
      <c r="W244" s="34">
        <f t="shared" ref="W244" si="190">X244+Y244+Z244+AA244+AB244+AC244+AD244+AE244</f>
        <v>6936624336124</v>
      </c>
      <c r="X244" s="34">
        <f>VLOOKUP(C244,[1]Sheet2!$A$1:$AS$610,22,FALSE)</f>
        <v>1587691144406</v>
      </c>
      <c r="Y244" s="34">
        <f>VLOOKUP(C244,[1]Sheet2!$A$1:$AS$610,23,FALSE)</f>
        <v>0</v>
      </c>
      <c r="Z244" s="34">
        <f>VLOOKUP(C244,[1]Sheet2!$A$1:$AS$610,24,FALSE)</f>
        <v>0</v>
      </c>
      <c r="AA244" s="34">
        <f>VLOOKUP(C244,[1]Sheet2!$A$1:$AS$610,25,FALSE)</f>
        <v>2376144610000</v>
      </c>
      <c r="AB244" s="34">
        <f>VLOOKUP(C244,[1]Sheet2!$A$1:$AS$610,26,FALSE)</f>
        <v>138877500000</v>
      </c>
      <c r="AC244" s="34">
        <f>VLOOKUP(C244,[1]Sheet2!$A$1:$AS$610,27,FALSE)</f>
        <v>2184014250000</v>
      </c>
      <c r="AD244" s="34">
        <f>VLOOKUP(C244,[1]Sheet2!$A$1:$AS$610,28,FALSE)</f>
        <v>613846831718</v>
      </c>
      <c r="AE244" s="34">
        <f>VLOOKUP(C244,[1]Sheet2!$A$1:$AS$610,29,FALSE)</f>
        <v>36050000000</v>
      </c>
      <c r="AF244" s="34">
        <f t="shared" ref="AF244" si="191">AG244+AH244+AI244</f>
        <v>3413362206427</v>
      </c>
      <c r="AG244" s="34">
        <f>VLOOKUP(C244,[1]Sheet2!$A$1:$AS$610,31,FALSE)</f>
        <v>213992373700</v>
      </c>
      <c r="AH244" s="34">
        <f>VLOOKUP(C244,[1]Sheet2!$A$1:$AS$610,32,FALSE)</f>
        <v>1683721266405</v>
      </c>
      <c r="AI244" s="34">
        <f>VLOOKUP(C244,[1]Sheet2!$A$1:$AS$610,33,FALSE)</f>
        <v>1515648566322</v>
      </c>
      <c r="AJ244" s="34">
        <f t="shared" ref="AJ244" si="192">AK244+AL244+AM244+AN244+AO244+AP244</f>
        <v>559063064000</v>
      </c>
      <c r="AK244" s="34">
        <f>VLOOKUP(C244,[1]Sheet2!$A$1:$AS$610,35,FALSE)</f>
        <v>559063064000</v>
      </c>
      <c r="AL244" s="34">
        <f>VLOOKUP(C244,[1]Sheet2!$A$1:$AS$610,36,FALSE)</f>
        <v>0</v>
      </c>
      <c r="AM244" s="34">
        <f>VLOOKUP(C244,[1]Sheet2!$A$1:$AS$610,37,FALSE)</f>
        <v>0</v>
      </c>
      <c r="AN244" s="34">
        <f>VLOOKUP(C244,[1]Sheet2!$A$1:$AS$610,38,FALSE)</f>
        <v>0</v>
      </c>
      <c r="AO244" s="34">
        <f>VLOOKUP(C244,[1]Sheet2!$A$1:$AS$610,39,FALSE)</f>
        <v>0</v>
      </c>
      <c r="AP244" s="34">
        <f>VLOOKUP(C244,[1]Sheet2!$A$1:$AS$610,40,FALSE)</f>
        <v>0</v>
      </c>
      <c r="AQ244" s="34">
        <f t="shared" ref="AQ244" si="193">AR244+AS244+AT244+AU244</f>
        <v>0</v>
      </c>
      <c r="AR244" s="34">
        <f>VLOOKUP(C244,[1]Sheet2!$A$1:$AS$610,42,FALSE)</f>
        <v>0</v>
      </c>
      <c r="AS244" s="34">
        <f>VLOOKUP(C244,[1]Sheet2!$A$1:$AS$610,43,FALSE)</f>
        <v>0</v>
      </c>
      <c r="AT244" s="34">
        <f>VLOOKUP(C244,[1]Sheet2!$A$1:$AS$610,44,FALSE)</f>
        <v>0</v>
      </c>
      <c r="AU244" s="34">
        <f>VLOOKUP(C244,[1]Sheet2!$A$1:$AS$610,45,FALSE)</f>
        <v>0</v>
      </c>
      <c r="AV244" s="35">
        <f t="shared" ref="AV244" si="194">F244-V244</f>
        <v>-559063064000</v>
      </c>
      <c r="AW244" s="35">
        <f t="shared" ref="AW244" si="195">AJ244-AQ244</f>
        <v>559063064000</v>
      </c>
      <c r="AX244" s="36">
        <f t="shared" ref="AX244" si="196">AW244+AV244</f>
        <v>0</v>
      </c>
      <c r="AY244" s="4">
        <v>1</v>
      </c>
    </row>
    <row r="245" spans="1:51" s="45" customFormat="1" ht="15" customHeight="1" x14ac:dyDescent="0.25">
      <c r="A245" s="46">
        <f>A239+1</f>
        <v>182</v>
      </c>
      <c r="B245" s="46">
        <v>1</v>
      </c>
      <c r="C245" s="38" t="s">
        <v>348</v>
      </c>
      <c r="D245" s="39" t="s">
        <v>210</v>
      </c>
      <c r="E245" s="40">
        <v>42731</v>
      </c>
      <c r="F245" s="41">
        <v>2170208283564</v>
      </c>
      <c r="G245" s="42">
        <v>274929829100</v>
      </c>
      <c r="H245" s="42">
        <v>57216519000</v>
      </c>
      <c r="I245" s="42">
        <v>13012021100</v>
      </c>
      <c r="J245" s="42">
        <v>2010353000</v>
      </c>
      <c r="K245" s="42">
        <v>202690936000</v>
      </c>
      <c r="L245" s="42">
        <v>1313029425000</v>
      </c>
      <c r="M245" s="42">
        <v>69314987000</v>
      </c>
      <c r="N245" s="42">
        <v>1100336786000</v>
      </c>
      <c r="O245" s="42">
        <v>143377652000</v>
      </c>
      <c r="P245" s="42">
        <v>582249029464</v>
      </c>
      <c r="Q245" s="42">
        <v>14000000000</v>
      </c>
      <c r="R245" s="42">
        <v>0</v>
      </c>
      <c r="S245" s="42">
        <v>98289843464</v>
      </c>
      <c r="T245" s="42">
        <v>195437599000</v>
      </c>
      <c r="U245" s="42">
        <v>274521587000</v>
      </c>
      <c r="V245" s="42">
        <v>2188841106964</v>
      </c>
      <c r="W245" s="42">
        <v>1399784613539</v>
      </c>
      <c r="X245" s="42">
        <v>939400000000</v>
      </c>
      <c r="Y245" s="42">
        <v>0</v>
      </c>
      <c r="Z245" s="42">
        <v>0</v>
      </c>
      <c r="AA245" s="42">
        <v>36780651000</v>
      </c>
      <c r="AB245" s="42">
        <v>11951598000</v>
      </c>
      <c r="AC245" s="42">
        <v>7022854010</v>
      </c>
      <c r="AD245" s="42">
        <v>400267332284</v>
      </c>
      <c r="AE245" s="42">
        <v>4362178245</v>
      </c>
      <c r="AF245" s="42">
        <v>789056493425</v>
      </c>
      <c r="AG245" s="42">
        <v>39098744100</v>
      </c>
      <c r="AH245" s="42">
        <v>495642457413</v>
      </c>
      <c r="AI245" s="42">
        <v>254315291912</v>
      </c>
      <c r="AJ245" s="42">
        <v>53837873400</v>
      </c>
      <c r="AK245" s="42">
        <v>53837873400</v>
      </c>
      <c r="AL245" s="42">
        <v>0</v>
      </c>
      <c r="AM245" s="42">
        <v>0</v>
      </c>
      <c r="AN245" s="42">
        <v>0</v>
      </c>
      <c r="AO245" s="42">
        <v>0</v>
      </c>
      <c r="AP245" s="42">
        <v>0</v>
      </c>
      <c r="AQ245" s="42">
        <v>35205050000</v>
      </c>
      <c r="AR245" s="42">
        <v>20000000000</v>
      </c>
      <c r="AS245" s="42">
        <v>15205050000</v>
      </c>
      <c r="AT245" s="42">
        <v>0</v>
      </c>
      <c r="AU245" s="42">
        <v>0</v>
      </c>
      <c r="AV245" s="43">
        <v>-18632823400</v>
      </c>
      <c r="AW245" s="43">
        <v>18632823400</v>
      </c>
      <c r="AX245" s="44">
        <v>0</v>
      </c>
    </row>
    <row r="246" spans="1:51" s="45" customFormat="1" ht="15" customHeight="1" x14ac:dyDescent="0.25">
      <c r="A246" s="37">
        <f t="shared" ref="A246:B252" si="197">A245+1</f>
        <v>183</v>
      </c>
      <c r="B246" s="37">
        <f t="shared" si="197"/>
        <v>2</v>
      </c>
      <c r="C246" s="38" t="s">
        <v>349</v>
      </c>
      <c r="D246" s="39" t="s">
        <v>103</v>
      </c>
      <c r="E246" s="40">
        <v>42738</v>
      </c>
      <c r="F246" s="41">
        <f t="shared" ref="F246:F319" si="198">G246+L246+P246</f>
        <v>2338321204403.3901</v>
      </c>
      <c r="G246" s="42">
        <f t="shared" ref="G246:G319" si="199">H246+I246+J246+K246</f>
        <v>194122364780.39001</v>
      </c>
      <c r="H246" s="42">
        <f>VLOOKUP(C246,[1]Sheet2!$A$1:$AS$610,6,FALSE)</f>
        <v>34767388430</v>
      </c>
      <c r="I246" s="42">
        <f>VLOOKUP(C246,[1]Sheet2!$A$1:$AS$610,7,FALSE)</f>
        <v>20161702274</v>
      </c>
      <c r="J246" s="42">
        <f>VLOOKUP(C246,[1]Sheet2!$A$1:$AS$610,8,FALSE)</f>
        <v>9509295803</v>
      </c>
      <c r="K246" s="42">
        <f>VLOOKUP(C246,[1]Sheet2!$A$1:$AS$610,9,FALSE)</f>
        <v>129683978273.39</v>
      </c>
      <c r="L246" s="42">
        <f t="shared" ref="L246:L319" si="200">M246+N246+O246</f>
        <v>1527628593577</v>
      </c>
      <c r="M246" s="42">
        <f>VLOOKUP(C246,[1]Sheet2!$A$1:$AS$610,11,FALSE)</f>
        <v>85256109293</v>
      </c>
      <c r="N246" s="42">
        <f>VLOOKUP(C246,[1]Sheet2!$A$1:$AS$610,12,FALSE)</f>
        <v>1249358782284</v>
      </c>
      <c r="O246" s="42">
        <f>VLOOKUP(C246,[1]Sheet2!$A$1:$AS$610,13,FALSE)</f>
        <v>193013702000</v>
      </c>
      <c r="P246" s="42">
        <f t="shared" ref="P246:P319" si="201">Q246+R246+S246+T246+U246</f>
        <v>616570246046</v>
      </c>
      <c r="Q246" s="42">
        <f>VLOOKUP(C246,[1]Sheet2!$A$1:$AS$610,15,FALSE)</f>
        <v>0</v>
      </c>
      <c r="R246" s="42">
        <f>VLOOKUP(C246,[1]Sheet2!$A$1:$AS$610,16,FALSE)</f>
        <v>0</v>
      </c>
      <c r="S246" s="42">
        <f>VLOOKUP(C246,[1]Sheet2!$A$1:$AS$610,17,FALSE)</f>
        <v>96093078046</v>
      </c>
      <c r="T246" s="42">
        <f>VLOOKUP(C246,[1]Sheet2!$A$1:$AS$610,18,FALSE)</f>
        <v>258329620000</v>
      </c>
      <c r="U246" s="42">
        <f>VLOOKUP(C246,[1]Sheet2!$A$1:$AS$610,19,FALSE)</f>
        <v>262147548000</v>
      </c>
      <c r="V246" s="42">
        <f t="shared" ref="V246:V319" si="202">W246+AF246</f>
        <v>2596858857010.3896</v>
      </c>
      <c r="W246" s="42">
        <f t="shared" ref="W246:W319" si="203">X246+Y246+Z246+AA246+AB246+AC246+AD246+AE246</f>
        <v>1566351098052.1199</v>
      </c>
      <c r="X246" s="42">
        <f>VLOOKUP(C246,[1]Sheet2!$A$1:$AS$610,22,FALSE)</f>
        <v>1121396324738.02</v>
      </c>
      <c r="Y246" s="42">
        <f>VLOOKUP(C246,[1]Sheet2!$A$1:$AS$610,23,FALSE)</f>
        <v>0</v>
      </c>
      <c r="Z246" s="42">
        <f>VLOOKUP(C246,[1]Sheet2!$A$1:$AS$610,24,FALSE)</f>
        <v>0</v>
      </c>
      <c r="AA246" s="42">
        <f>VLOOKUP(C246,[1]Sheet2!$A$1:$AS$610,25,FALSE)</f>
        <v>27969482000</v>
      </c>
      <c r="AB246" s="42">
        <f>VLOOKUP(C246,[1]Sheet2!$A$1:$AS$610,26,FALSE)</f>
        <v>9883000000</v>
      </c>
      <c r="AC246" s="42">
        <f>VLOOKUP(C246,[1]Sheet2!$A$1:$AS$610,27,FALSE)</f>
        <v>5492909070.3999996</v>
      </c>
      <c r="AD246" s="42">
        <f>VLOOKUP(C246,[1]Sheet2!$A$1:$AS$610,28,FALSE)</f>
        <v>396609382243.70001</v>
      </c>
      <c r="AE246" s="42">
        <f>VLOOKUP(C246,[1]Sheet2!$A$1:$AS$610,29,FALSE)</f>
        <v>5000000000</v>
      </c>
      <c r="AF246" s="42">
        <f t="shared" ref="AF246:AF319" si="204">AG246+AH246+AI246</f>
        <v>1030507758958.27</v>
      </c>
      <c r="AG246" s="42">
        <f>VLOOKUP(C246,[1]Sheet2!$A$1:$AS$610,31,FALSE)</f>
        <v>85447894140</v>
      </c>
      <c r="AH246" s="42">
        <f>VLOOKUP(C246,[1]Sheet2!$A$1:$AS$610,32,FALSE)</f>
        <v>414852005959</v>
      </c>
      <c r="AI246" s="42">
        <f>VLOOKUP(C246,[1]Sheet2!$A$1:$AS$610,33,FALSE)</f>
        <v>530207858859.27002</v>
      </c>
      <c r="AJ246" s="42">
        <f t="shared" ref="AJ246:AJ319" si="205">AK246+AL246+AM246+AN246+AO246+AP246</f>
        <v>282094652607</v>
      </c>
      <c r="AK246" s="42">
        <f>VLOOKUP(C246,[1]Sheet2!$A$1:$AS$610,35,FALSE)</f>
        <v>282094652607</v>
      </c>
      <c r="AL246" s="42">
        <f>VLOOKUP(C246,[1]Sheet2!$A$1:$AS$610,36,FALSE)</f>
        <v>0</v>
      </c>
      <c r="AM246" s="42">
        <f>VLOOKUP(C246,[1]Sheet2!$A$1:$AS$610,37,FALSE)</f>
        <v>0</v>
      </c>
      <c r="AN246" s="42">
        <f>VLOOKUP(C246,[1]Sheet2!$A$1:$AS$610,38,FALSE)</f>
        <v>0</v>
      </c>
      <c r="AO246" s="42">
        <f>VLOOKUP(C246,[1]Sheet2!$A$1:$AS$610,39,FALSE)</f>
        <v>0</v>
      </c>
      <c r="AP246" s="42">
        <f>VLOOKUP(C246,[1]Sheet2!$A$1:$AS$610,40,FALSE)</f>
        <v>0</v>
      </c>
      <c r="AQ246" s="42">
        <f t="shared" ref="AQ246:AQ319" si="206">AR246+AS246+AT246+AU246</f>
        <v>23557000000</v>
      </c>
      <c r="AR246" s="42">
        <f>VLOOKUP(C246,[1]Sheet2!$A$1:$AS$610,42,FALSE)</f>
        <v>0</v>
      </c>
      <c r="AS246" s="42">
        <f>VLOOKUP(C246,[1]Sheet2!$A$1:$AS$610,43,FALSE)</f>
        <v>23557000000</v>
      </c>
      <c r="AT246" s="42">
        <f>VLOOKUP(C246,[1]Sheet2!$A$1:$AS$610,44,FALSE)</f>
        <v>0</v>
      </c>
      <c r="AU246" s="42">
        <f>VLOOKUP(C246,[1]Sheet2!$A$1:$AS$610,45,FALSE)</f>
        <v>0</v>
      </c>
      <c r="AV246" s="43">
        <f t="shared" ref="AV246:AV319" si="207">F246-V246</f>
        <v>-258537652606.99951</v>
      </c>
      <c r="AW246" s="43">
        <f t="shared" si="179"/>
        <v>258537652607</v>
      </c>
      <c r="AX246" s="44">
        <f t="shared" si="177"/>
        <v>4.8828125E-4</v>
      </c>
    </row>
    <row r="247" spans="1:51" s="45" customFormat="1" ht="15" customHeight="1" x14ac:dyDescent="0.25">
      <c r="A247" s="37">
        <f t="shared" si="197"/>
        <v>184</v>
      </c>
      <c r="B247" s="37">
        <f t="shared" si="197"/>
        <v>3</v>
      </c>
      <c r="C247" s="38" t="s">
        <v>350</v>
      </c>
      <c r="D247" s="39" t="s">
        <v>94</v>
      </c>
      <c r="E247" s="40">
        <v>42734</v>
      </c>
      <c r="F247" s="41">
        <f t="shared" si="198"/>
        <v>2492473527000</v>
      </c>
      <c r="G247" s="42">
        <f t="shared" si="199"/>
        <v>597794381000</v>
      </c>
      <c r="H247" s="42">
        <f>VLOOKUP(C247,[1]Sheet2!$A$1:$AS$610,6,FALSE)</f>
        <v>284102000000</v>
      </c>
      <c r="I247" s="42">
        <f>VLOOKUP(C247,[1]Sheet2!$A$1:$AS$610,7,FALSE)</f>
        <v>36760495000</v>
      </c>
      <c r="J247" s="42">
        <f>VLOOKUP(C247,[1]Sheet2!$A$1:$AS$610,8,FALSE)</f>
        <v>16796734000</v>
      </c>
      <c r="K247" s="42">
        <f>VLOOKUP(C247,[1]Sheet2!$A$1:$AS$610,9,FALSE)</f>
        <v>260135152000</v>
      </c>
      <c r="L247" s="42">
        <f t="shared" si="200"/>
        <v>1266446674000</v>
      </c>
      <c r="M247" s="42">
        <f>VLOOKUP(C247,[1]Sheet2!$A$1:$AS$610,11,FALSE)</f>
        <v>56963737000</v>
      </c>
      <c r="N247" s="42">
        <f>VLOOKUP(C247,[1]Sheet2!$A$1:$AS$610,12,FALSE)</f>
        <v>1090140139000</v>
      </c>
      <c r="O247" s="42">
        <f>VLOOKUP(C247,[1]Sheet2!$A$1:$AS$610,13,FALSE)</f>
        <v>119342798000</v>
      </c>
      <c r="P247" s="42">
        <f t="shared" si="201"/>
        <v>628232472000</v>
      </c>
      <c r="Q247" s="42">
        <f>VLOOKUP(C247,[1]Sheet2!$A$1:$AS$610,15,FALSE)</f>
        <v>6000000000</v>
      </c>
      <c r="R247" s="42">
        <f>VLOOKUP(C247,[1]Sheet2!$A$1:$AS$610,16,FALSE)</f>
        <v>0</v>
      </c>
      <c r="S247" s="42">
        <f>VLOOKUP(C247,[1]Sheet2!$A$1:$AS$610,17,FALSE)</f>
        <v>144068652000</v>
      </c>
      <c r="T247" s="42">
        <f>VLOOKUP(C247,[1]Sheet2!$A$1:$AS$610,18,FALSE)</f>
        <v>220997726000</v>
      </c>
      <c r="U247" s="42">
        <f>VLOOKUP(C247,[1]Sheet2!$A$1:$AS$610,19,FALSE)</f>
        <v>257166094000</v>
      </c>
      <c r="V247" s="42">
        <f t="shared" si="202"/>
        <v>2773212813254</v>
      </c>
      <c r="W247" s="42">
        <f t="shared" si="203"/>
        <v>1533386138600</v>
      </c>
      <c r="X247" s="42">
        <f>VLOOKUP(C247,[1]Sheet2!$A$1:$AS$610,22,FALSE)</f>
        <v>1081957925000</v>
      </c>
      <c r="Y247" s="42">
        <f>VLOOKUP(C247,[1]Sheet2!$A$1:$AS$610,23,FALSE)</f>
        <v>0</v>
      </c>
      <c r="Z247" s="42">
        <f>VLOOKUP(C247,[1]Sheet2!$A$1:$AS$610,24,FALSE)</f>
        <v>0</v>
      </c>
      <c r="AA247" s="42">
        <f>VLOOKUP(C247,[1]Sheet2!$A$1:$AS$610,25,FALSE)</f>
        <v>25198693000</v>
      </c>
      <c r="AB247" s="42">
        <f>VLOOKUP(C247,[1]Sheet2!$A$1:$AS$610,26,FALSE)</f>
        <v>0</v>
      </c>
      <c r="AC247" s="42">
        <f>VLOOKUP(C247,[1]Sheet2!$A$1:$AS$610,27,FALSE)</f>
        <v>32338048800</v>
      </c>
      <c r="AD247" s="42">
        <f>VLOOKUP(C247,[1]Sheet2!$A$1:$AS$610,28,FALSE)</f>
        <v>377639231800</v>
      </c>
      <c r="AE247" s="42">
        <f>VLOOKUP(C247,[1]Sheet2!$A$1:$AS$610,29,FALSE)</f>
        <v>16252240000</v>
      </c>
      <c r="AF247" s="42">
        <f t="shared" si="204"/>
        <v>1239826674654</v>
      </c>
      <c r="AG247" s="42">
        <f>VLOOKUP(C247,[1]Sheet2!$A$1:$AS$610,31,FALSE)</f>
        <v>80886192286</v>
      </c>
      <c r="AH247" s="42">
        <f>VLOOKUP(C247,[1]Sheet2!$A$1:$AS$610,32,FALSE)</f>
        <v>665307889063</v>
      </c>
      <c r="AI247" s="42">
        <f>VLOOKUP(C247,[1]Sheet2!$A$1:$AS$610,33,FALSE)</f>
        <v>493632593305</v>
      </c>
      <c r="AJ247" s="42">
        <f t="shared" si="205"/>
        <v>290239286254</v>
      </c>
      <c r="AK247" s="42">
        <f>VLOOKUP(C247,[1]Sheet2!$A$1:$AS$610,35,FALSE)</f>
        <v>290239286254</v>
      </c>
      <c r="AL247" s="42">
        <f>VLOOKUP(C247,[1]Sheet2!$A$1:$AS$610,36,FALSE)</f>
        <v>0</v>
      </c>
      <c r="AM247" s="42">
        <f>VLOOKUP(C247,[1]Sheet2!$A$1:$AS$610,37,FALSE)</f>
        <v>0</v>
      </c>
      <c r="AN247" s="42">
        <f>VLOOKUP(C247,[1]Sheet2!$A$1:$AS$610,38,FALSE)</f>
        <v>0</v>
      </c>
      <c r="AO247" s="42">
        <f>VLOOKUP(C247,[1]Sheet2!$A$1:$AS$610,39,FALSE)</f>
        <v>0</v>
      </c>
      <c r="AP247" s="42">
        <f>VLOOKUP(C247,[1]Sheet2!$A$1:$AS$610,40,FALSE)</f>
        <v>0</v>
      </c>
      <c r="AQ247" s="42">
        <f t="shared" si="206"/>
        <v>9500000000</v>
      </c>
      <c r="AR247" s="42">
        <f>VLOOKUP(C247,[1]Sheet2!$A$1:$AS$610,42,FALSE)</f>
        <v>0</v>
      </c>
      <c r="AS247" s="42">
        <f>VLOOKUP(C247,[1]Sheet2!$A$1:$AS$610,43,FALSE)</f>
        <v>9500000000</v>
      </c>
      <c r="AT247" s="42">
        <f>VLOOKUP(C247,[1]Sheet2!$A$1:$AS$610,44,FALSE)</f>
        <v>0</v>
      </c>
      <c r="AU247" s="42">
        <f>VLOOKUP(C247,[1]Sheet2!$A$1:$AS$610,45,FALSE)</f>
        <v>0</v>
      </c>
      <c r="AV247" s="43">
        <f t="shared" si="207"/>
        <v>-280739286254</v>
      </c>
      <c r="AW247" s="43">
        <f t="shared" si="179"/>
        <v>280739286254</v>
      </c>
      <c r="AX247" s="44">
        <f t="shared" si="177"/>
        <v>0</v>
      </c>
    </row>
    <row r="248" spans="1:51" s="45" customFormat="1" ht="15" customHeight="1" x14ac:dyDescent="0.25">
      <c r="A248" s="37">
        <f t="shared" si="197"/>
        <v>185</v>
      </c>
      <c r="B248" s="37">
        <f t="shared" si="197"/>
        <v>4</v>
      </c>
      <c r="C248" s="38" t="s">
        <v>351</v>
      </c>
      <c r="D248" s="39" t="s">
        <v>238</v>
      </c>
      <c r="E248" s="40">
        <v>42733</v>
      </c>
      <c r="F248" s="41">
        <f t="shared" si="198"/>
        <v>4265337028404</v>
      </c>
      <c r="G248" s="42">
        <f t="shared" si="199"/>
        <v>1650616728824</v>
      </c>
      <c r="H248" s="42">
        <v>991600000000</v>
      </c>
      <c r="I248" s="42">
        <v>123277720375</v>
      </c>
      <c r="J248" s="42">
        <v>49111069563</v>
      </c>
      <c r="K248" s="42">
        <v>486627938886</v>
      </c>
      <c r="L248" s="42">
        <f t="shared" si="200"/>
        <v>1897380026000</v>
      </c>
      <c r="M248" s="42">
        <v>204934167000</v>
      </c>
      <c r="N248" s="42">
        <v>1304977485000</v>
      </c>
      <c r="O248" s="42">
        <v>387468374000</v>
      </c>
      <c r="P248" s="42">
        <f t="shared" si="201"/>
        <v>717340273580</v>
      </c>
      <c r="Q248" s="42">
        <v>0</v>
      </c>
      <c r="R248" s="42">
        <v>0</v>
      </c>
      <c r="S248" s="42">
        <v>494168541580</v>
      </c>
      <c r="T248" s="42">
        <v>7500000000</v>
      </c>
      <c r="U248" s="42">
        <v>215671732000</v>
      </c>
      <c r="V248" s="42">
        <f t="shared" si="202"/>
        <v>4643694102948</v>
      </c>
      <c r="W248" s="42">
        <f t="shared" si="203"/>
        <v>1847407005448</v>
      </c>
      <c r="X248" s="42">
        <v>1324387065014</v>
      </c>
      <c r="Y248" s="42">
        <v>0</v>
      </c>
      <c r="Z248" s="42">
        <v>0</v>
      </c>
      <c r="AA248" s="42">
        <v>132441000000</v>
      </c>
      <c r="AB248" s="42">
        <v>29109000000</v>
      </c>
      <c r="AC248" s="42">
        <v>54401946831</v>
      </c>
      <c r="AD248" s="42">
        <v>295067993603</v>
      </c>
      <c r="AE248" s="42">
        <v>12000000000</v>
      </c>
      <c r="AF248" s="42">
        <f t="shared" si="204"/>
        <v>2796287097500</v>
      </c>
      <c r="AG248" s="42">
        <v>192769327720</v>
      </c>
      <c r="AH248" s="42">
        <v>1239235137338</v>
      </c>
      <c r="AI248" s="42">
        <v>1364282632442</v>
      </c>
      <c r="AJ248" s="42">
        <f t="shared" si="205"/>
        <v>394118708665</v>
      </c>
      <c r="AK248" s="42">
        <v>394118708665</v>
      </c>
      <c r="AL248" s="42">
        <v>0</v>
      </c>
      <c r="AM248" s="42">
        <v>0</v>
      </c>
      <c r="AN248" s="42">
        <v>0</v>
      </c>
      <c r="AO248" s="42">
        <v>0</v>
      </c>
      <c r="AP248" s="42">
        <v>0</v>
      </c>
      <c r="AQ248" s="42">
        <f t="shared" si="206"/>
        <v>15761634121</v>
      </c>
      <c r="AR248" s="42">
        <v>0</v>
      </c>
      <c r="AS248" s="42">
        <v>15761634121</v>
      </c>
      <c r="AT248" s="42">
        <v>0</v>
      </c>
      <c r="AU248" s="42">
        <v>0</v>
      </c>
      <c r="AV248" s="43">
        <f t="shared" si="207"/>
        <v>-378357074544</v>
      </c>
      <c r="AW248" s="43">
        <f t="shared" si="179"/>
        <v>378357074544</v>
      </c>
      <c r="AX248" s="44">
        <f t="shared" si="177"/>
        <v>0</v>
      </c>
    </row>
    <row r="249" spans="1:51" s="45" customFormat="1" ht="15" customHeight="1" x14ac:dyDescent="0.25">
      <c r="A249" s="37">
        <f t="shared" si="197"/>
        <v>186</v>
      </c>
      <c r="B249" s="37">
        <f t="shared" si="197"/>
        <v>5</v>
      </c>
      <c r="C249" s="38" t="s">
        <v>352</v>
      </c>
      <c r="D249" s="39" t="s">
        <v>90</v>
      </c>
      <c r="E249" s="40">
        <v>42734</v>
      </c>
      <c r="F249" s="41">
        <f t="shared" si="198"/>
        <v>1713809477696</v>
      </c>
      <c r="G249" s="42">
        <f t="shared" si="199"/>
        <v>682529991962</v>
      </c>
      <c r="H249" s="42">
        <v>499720000000</v>
      </c>
      <c r="I249" s="42">
        <v>22933504336</v>
      </c>
      <c r="J249" s="42">
        <v>16828311309</v>
      </c>
      <c r="K249" s="42">
        <v>143048176317</v>
      </c>
      <c r="L249" s="42">
        <f t="shared" si="200"/>
        <v>900618145408</v>
      </c>
      <c r="M249" s="42">
        <v>117090588000</v>
      </c>
      <c r="N249" s="42">
        <v>649872033408</v>
      </c>
      <c r="O249" s="42">
        <v>133655524000</v>
      </c>
      <c r="P249" s="42">
        <f t="shared" si="201"/>
        <v>130661340326</v>
      </c>
      <c r="Q249" s="42">
        <v>0</v>
      </c>
      <c r="R249" s="42">
        <v>0</v>
      </c>
      <c r="S249" s="42">
        <v>123161340326</v>
      </c>
      <c r="T249" s="42">
        <v>7500000000</v>
      </c>
      <c r="U249" s="42">
        <v>0</v>
      </c>
      <c r="V249" s="42">
        <f t="shared" si="202"/>
        <v>1933709959786</v>
      </c>
      <c r="W249" s="42">
        <f t="shared" si="203"/>
        <v>714252350892</v>
      </c>
      <c r="X249" s="42">
        <v>640032142676</v>
      </c>
      <c r="Y249" s="42">
        <v>0</v>
      </c>
      <c r="Z249" s="42">
        <v>0</v>
      </c>
      <c r="AA249" s="42">
        <v>54689800000</v>
      </c>
      <c r="AB249" s="42">
        <v>15617011000</v>
      </c>
      <c r="AC249" s="42">
        <v>0</v>
      </c>
      <c r="AD249" s="42">
        <v>913397216</v>
      </c>
      <c r="AE249" s="42">
        <v>3000000000</v>
      </c>
      <c r="AF249" s="42">
        <f t="shared" si="204"/>
        <v>1219457608894</v>
      </c>
      <c r="AG249" s="42">
        <v>109210362268</v>
      </c>
      <c r="AH249" s="42">
        <v>522590500450</v>
      </c>
      <c r="AI249" s="42">
        <v>587656746176</v>
      </c>
      <c r="AJ249" s="42">
        <f t="shared" si="205"/>
        <v>229900482090</v>
      </c>
      <c r="AK249" s="42">
        <v>229900482090</v>
      </c>
      <c r="AL249" s="42">
        <v>0</v>
      </c>
      <c r="AM249" s="42">
        <v>0</v>
      </c>
      <c r="AN249" s="42">
        <v>0</v>
      </c>
      <c r="AO249" s="42">
        <v>0</v>
      </c>
      <c r="AP249" s="42">
        <v>0</v>
      </c>
      <c r="AQ249" s="42">
        <f t="shared" si="206"/>
        <v>10000000000</v>
      </c>
      <c r="AR249" s="42">
        <v>0</v>
      </c>
      <c r="AS249" s="42">
        <v>10000000000</v>
      </c>
      <c r="AT249" s="42">
        <v>0</v>
      </c>
      <c r="AU249" s="42">
        <v>0</v>
      </c>
      <c r="AV249" s="43">
        <f t="shared" si="207"/>
        <v>-219900482090</v>
      </c>
      <c r="AW249" s="43">
        <f t="shared" si="179"/>
        <v>219900482090</v>
      </c>
      <c r="AX249" s="44">
        <f t="shared" si="177"/>
        <v>0</v>
      </c>
    </row>
    <row r="250" spans="1:51" s="45" customFormat="1" ht="15" customHeight="1" x14ac:dyDescent="0.25">
      <c r="A250" s="37">
        <f t="shared" si="197"/>
        <v>187</v>
      </c>
      <c r="B250" s="37">
        <f t="shared" si="197"/>
        <v>6</v>
      </c>
      <c r="C250" s="38" t="s">
        <v>353</v>
      </c>
      <c r="D250" s="39" t="s">
        <v>176</v>
      </c>
      <c r="E250" s="40">
        <v>42734</v>
      </c>
      <c r="F250" s="41">
        <f t="shared" si="198"/>
        <v>1165309346823</v>
      </c>
      <c r="G250" s="42">
        <f t="shared" si="199"/>
        <v>133721108000</v>
      </c>
      <c r="H250" s="42">
        <f>VLOOKUP(C250,[1]Sheet2!$A$1:$AS$610,6,FALSE)</f>
        <v>97554000000</v>
      </c>
      <c r="I250" s="42">
        <f>VLOOKUP(C250,[1]Sheet2!$A$1:$AS$610,7,FALSE)</f>
        <v>13473108000</v>
      </c>
      <c r="J250" s="42">
        <f>VLOOKUP(C250,[1]Sheet2!$A$1:$AS$610,8,FALSE)</f>
        <v>0</v>
      </c>
      <c r="K250" s="42">
        <f>VLOOKUP(C250,[1]Sheet2!$A$1:$AS$610,9,FALSE)</f>
        <v>22694000000</v>
      </c>
      <c r="L250" s="42">
        <f t="shared" si="200"/>
        <v>822540261981</v>
      </c>
      <c r="M250" s="42">
        <f>VLOOKUP(C250,[1]Sheet2!$A$1:$AS$610,11,FALSE)</f>
        <v>80881645067</v>
      </c>
      <c r="N250" s="42">
        <f>VLOOKUP(C250,[1]Sheet2!$A$1:$AS$610,12,FALSE)</f>
        <v>683183812914</v>
      </c>
      <c r="O250" s="42">
        <f>VLOOKUP(C250,[1]Sheet2!$A$1:$AS$610,13,FALSE)</f>
        <v>58474804000</v>
      </c>
      <c r="P250" s="42">
        <f t="shared" si="201"/>
        <v>209047976842</v>
      </c>
      <c r="Q250" s="42">
        <f>VLOOKUP(C250,[1]Sheet2!$A$1:$AS$610,15,FALSE)</f>
        <v>0</v>
      </c>
      <c r="R250" s="42">
        <f>VLOOKUP(C250,[1]Sheet2!$A$1:$AS$610,16,FALSE)</f>
        <v>0</v>
      </c>
      <c r="S250" s="42">
        <f>VLOOKUP(C250,[1]Sheet2!$A$1:$AS$610,17,FALSE)</f>
        <v>101706933842</v>
      </c>
      <c r="T250" s="42">
        <f>VLOOKUP(C250,[1]Sheet2!$A$1:$AS$610,18,FALSE)</f>
        <v>107341043000</v>
      </c>
      <c r="U250" s="42">
        <f>VLOOKUP(C250,[1]Sheet2!$A$1:$AS$610,19,FALSE)</f>
        <v>0</v>
      </c>
      <c r="V250" s="42">
        <f t="shared" si="202"/>
        <v>1260137475207</v>
      </c>
      <c r="W250" s="42">
        <f t="shared" si="203"/>
        <v>548432058202</v>
      </c>
      <c r="X250" s="42">
        <f>VLOOKUP(C250,[1]Sheet2!$A$1:$AS$610,22,FALSE)</f>
        <v>502832054148</v>
      </c>
      <c r="Y250" s="42">
        <f>VLOOKUP(C250,[1]Sheet2!$A$1:$AS$610,23,FALSE)</f>
        <v>0</v>
      </c>
      <c r="Z250" s="42">
        <f>VLOOKUP(C250,[1]Sheet2!$A$1:$AS$610,24,FALSE)</f>
        <v>0</v>
      </c>
      <c r="AA250" s="42">
        <f>VLOOKUP(C250,[1]Sheet2!$A$1:$AS$610,25,FALSE)</f>
        <v>41721761370</v>
      </c>
      <c r="AB250" s="42">
        <f>VLOOKUP(C250,[1]Sheet2!$A$1:$AS$610,26,FALSE)</f>
        <v>1503600000</v>
      </c>
      <c r="AC250" s="42">
        <f>VLOOKUP(C250,[1]Sheet2!$A$1:$AS$610,27,FALSE)</f>
        <v>0</v>
      </c>
      <c r="AD250" s="42">
        <f>VLOOKUP(C250,[1]Sheet2!$A$1:$AS$610,28,FALSE)</f>
        <v>1152152684</v>
      </c>
      <c r="AE250" s="42">
        <f>VLOOKUP(C250,[1]Sheet2!$A$1:$AS$610,29,FALSE)</f>
        <v>1222490000</v>
      </c>
      <c r="AF250" s="42">
        <f t="shared" si="204"/>
        <v>711705417005</v>
      </c>
      <c r="AG250" s="42">
        <f>VLOOKUP(C250,[1]Sheet2!$A$1:$AS$610,31,FALSE)</f>
        <v>38751816006</v>
      </c>
      <c r="AH250" s="42">
        <f>VLOOKUP(C250,[1]Sheet2!$A$1:$AS$610,32,FALSE)</f>
        <v>367405954140</v>
      </c>
      <c r="AI250" s="42">
        <f>VLOOKUP(C250,[1]Sheet2!$A$1:$AS$610,33,FALSE)</f>
        <v>305547646859</v>
      </c>
      <c r="AJ250" s="42">
        <f t="shared" si="205"/>
        <v>94828128384</v>
      </c>
      <c r="AK250" s="42">
        <f>VLOOKUP(C250,[1]Sheet2!$A$1:$AS$610,35,FALSE)</f>
        <v>94828128384</v>
      </c>
      <c r="AL250" s="42">
        <f>VLOOKUP(C250,[1]Sheet2!$A$1:$AS$610,36,FALSE)</f>
        <v>0</v>
      </c>
      <c r="AM250" s="42">
        <f>VLOOKUP(C250,[1]Sheet2!$A$1:$AS$610,37,FALSE)</f>
        <v>0</v>
      </c>
      <c r="AN250" s="42">
        <f>VLOOKUP(C250,[1]Sheet2!$A$1:$AS$610,38,FALSE)</f>
        <v>0</v>
      </c>
      <c r="AO250" s="42">
        <f>VLOOKUP(C250,[1]Sheet2!$A$1:$AS$610,39,FALSE)</f>
        <v>0</v>
      </c>
      <c r="AP250" s="42">
        <f>VLOOKUP(C250,[1]Sheet2!$A$1:$AS$610,40,FALSE)</f>
        <v>0</v>
      </c>
      <c r="AQ250" s="42">
        <f t="shared" si="206"/>
        <v>0</v>
      </c>
      <c r="AR250" s="42">
        <f>VLOOKUP(C250,[1]Sheet2!$A$1:$AS$610,42,FALSE)</f>
        <v>0</v>
      </c>
      <c r="AS250" s="42">
        <f>VLOOKUP(C250,[1]Sheet2!$A$1:$AS$610,43,FALSE)</f>
        <v>0</v>
      </c>
      <c r="AT250" s="42">
        <f>VLOOKUP(C250,[1]Sheet2!$A$1:$AS$610,44,FALSE)</f>
        <v>0</v>
      </c>
      <c r="AU250" s="42">
        <f>VLOOKUP(C250,[1]Sheet2!$A$1:$AS$610,45,FALSE)</f>
        <v>0</v>
      </c>
      <c r="AV250" s="43">
        <f t="shared" si="207"/>
        <v>-94828128384</v>
      </c>
      <c r="AW250" s="43">
        <f t="shared" si="179"/>
        <v>94828128384</v>
      </c>
      <c r="AX250" s="44">
        <f t="shared" si="177"/>
        <v>0</v>
      </c>
    </row>
    <row r="251" spans="1:51" s="45" customFormat="1" ht="15" customHeight="1" x14ac:dyDescent="0.25">
      <c r="A251" s="37">
        <f t="shared" si="197"/>
        <v>188</v>
      </c>
      <c r="B251" s="37">
        <f t="shared" si="197"/>
        <v>7</v>
      </c>
      <c r="C251" s="38" t="s">
        <v>354</v>
      </c>
      <c r="D251" s="39" t="s">
        <v>185</v>
      </c>
      <c r="E251" s="40">
        <v>42734</v>
      </c>
      <c r="F251" s="41">
        <f t="shared" si="198"/>
        <v>3519482674256</v>
      </c>
      <c r="G251" s="42">
        <f t="shared" si="199"/>
        <v>1501195525716</v>
      </c>
      <c r="H251" s="42">
        <v>1232400000000</v>
      </c>
      <c r="I251" s="42">
        <v>80900885716</v>
      </c>
      <c r="J251" s="42">
        <v>18405000000</v>
      </c>
      <c r="K251" s="42">
        <v>169489640000</v>
      </c>
      <c r="L251" s="42">
        <f t="shared" si="200"/>
        <v>1460810556076</v>
      </c>
      <c r="M251" s="42">
        <v>252352197000</v>
      </c>
      <c r="N251" s="42">
        <v>961413356076</v>
      </c>
      <c r="O251" s="42">
        <v>247045003000</v>
      </c>
      <c r="P251" s="42">
        <f t="shared" si="201"/>
        <v>557476592464</v>
      </c>
      <c r="Q251" s="42">
        <v>0</v>
      </c>
      <c r="R251" s="42">
        <v>0</v>
      </c>
      <c r="S251" s="42">
        <v>506875957464</v>
      </c>
      <c r="T251" s="42">
        <v>50600635000</v>
      </c>
      <c r="U251" s="42">
        <v>0</v>
      </c>
      <c r="V251" s="42">
        <f t="shared" si="202"/>
        <v>4154482674256</v>
      </c>
      <c r="W251" s="42">
        <f t="shared" si="203"/>
        <v>1489764210061.8701</v>
      </c>
      <c r="X251" s="42">
        <v>1415861129173.8701</v>
      </c>
      <c r="Y251" s="42">
        <v>0</v>
      </c>
      <c r="Z251" s="42">
        <v>0</v>
      </c>
      <c r="AA251" s="42">
        <v>68624918770</v>
      </c>
      <c r="AB251" s="42">
        <v>0</v>
      </c>
      <c r="AC251" s="42">
        <v>0</v>
      </c>
      <c r="AD251" s="42">
        <v>1278162118</v>
      </c>
      <c r="AE251" s="42">
        <v>4000000000</v>
      </c>
      <c r="AF251" s="42">
        <f t="shared" si="204"/>
        <v>2664718464194.1299</v>
      </c>
      <c r="AG251" s="42">
        <v>77198366540</v>
      </c>
      <c r="AH251" s="42">
        <v>1473695565306.2002</v>
      </c>
      <c r="AI251" s="42">
        <v>1113824532347.9299</v>
      </c>
      <c r="AJ251" s="42">
        <f t="shared" si="205"/>
        <v>650000000000</v>
      </c>
      <c r="AK251" s="42">
        <v>650000000000</v>
      </c>
      <c r="AL251" s="42">
        <v>0</v>
      </c>
      <c r="AM251" s="42">
        <v>0</v>
      </c>
      <c r="AN251" s="42">
        <v>0</v>
      </c>
      <c r="AO251" s="42">
        <v>0</v>
      </c>
      <c r="AP251" s="42">
        <v>0</v>
      </c>
      <c r="AQ251" s="42">
        <f t="shared" si="206"/>
        <v>15000000000</v>
      </c>
      <c r="AR251" s="42">
        <v>0</v>
      </c>
      <c r="AS251" s="42">
        <v>15000000000</v>
      </c>
      <c r="AT251" s="42">
        <v>0</v>
      </c>
      <c r="AU251" s="42">
        <v>0</v>
      </c>
      <c r="AV251" s="43">
        <f t="shared" si="207"/>
        <v>-635000000000</v>
      </c>
      <c r="AW251" s="43">
        <f t="shared" si="179"/>
        <v>635000000000</v>
      </c>
      <c r="AX251" s="44">
        <f t="shared" si="177"/>
        <v>0</v>
      </c>
    </row>
    <row r="252" spans="1:51" s="45" customFormat="1" ht="15" customHeight="1" x14ac:dyDescent="0.25">
      <c r="A252" s="37">
        <f t="shared" si="197"/>
        <v>189</v>
      </c>
      <c r="B252" s="37">
        <f t="shared" si="197"/>
        <v>8</v>
      </c>
      <c r="C252" s="38" t="s">
        <v>355</v>
      </c>
      <c r="D252" s="39" t="s">
        <v>185</v>
      </c>
      <c r="E252" s="40">
        <v>42734</v>
      </c>
      <c r="F252" s="41">
        <f t="shared" si="198"/>
        <v>2775686072737.0098</v>
      </c>
      <c r="G252" s="42">
        <f t="shared" si="199"/>
        <v>1315641811000</v>
      </c>
      <c r="H252" s="42">
        <v>1120086000000</v>
      </c>
      <c r="I252" s="42">
        <v>90852771000</v>
      </c>
      <c r="J252" s="42">
        <v>0</v>
      </c>
      <c r="K252" s="42">
        <v>104703040000</v>
      </c>
      <c r="L252" s="42">
        <f t="shared" si="200"/>
        <v>863606218702</v>
      </c>
      <c r="M252" s="42">
        <v>163946854000</v>
      </c>
      <c r="N252" s="42">
        <v>634150767702</v>
      </c>
      <c r="O252" s="42">
        <v>65508597000</v>
      </c>
      <c r="P252" s="42">
        <f t="shared" si="201"/>
        <v>596438043035.01001</v>
      </c>
      <c r="Q252" s="42">
        <v>0</v>
      </c>
      <c r="R252" s="42">
        <v>0</v>
      </c>
      <c r="S252" s="42">
        <v>462897133035.01001</v>
      </c>
      <c r="T252" s="42">
        <v>83540910000</v>
      </c>
      <c r="U252" s="42">
        <v>50000000000</v>
      </c>
      <c r="V252" s="42">
        <f t="shared" si="202"/>
        <v>3443686072737.0098</v>
      </c>
      <c r="W252" s="42">
        <f t="shared" si="203"/>
        <v>732207593958.01001</v>
      </c>
      <c r="X252" s="42">
        <v>646100474665.01001</v>
      </c>
      <c r="Y252" s="42">
        <v>0</v>
      </c>
      <c r="Z252" s="42">
        <v>0</v>
      </c>
      <c r="AA252" s="42">
        <v>83949800000</v>
      </c>
      <c r="AB252" s="42">
        <v>0</v>
      </c>
      <c r="AC252" s="42">
        <v>0</v>
      </c>
      <c r="AD252" s="42">
        <v>416319293</v>
      </c>
      <c r="AE252" s="42">
        <v>1741000000</v>
      </c>
      <c r="AF252" s="42">
        <f t="shared" si="204"/>
        <v>2711478478779</v>
      </c>
      <c r="AG252" s="42">
        <v>332108785900</v>
      </c>
      <c r="AH252" s="42">
        <v>958293304793</v>
      </c>
      <c r="AI252" s="42">
        <v>1421076388086</v>
      </c>
      <c r="AJ252" s="42">
        <f t="shared" si="205"/>
        <v>668000000000</v>
      </c>
      <c r="AK252" s="42">
        <v>668000000000</v>
      </c>
      <c r="AL252" s="42">
        <v>0</v>
      </c>
      <c r="AM252" s="42">
        <v>0</v>
      </c>
      <c r="AN252" s="42">
        <v>0</v>
      </c>
      <c r="AO252" s="42">
        <v>0</v>
      </c>
      <c r="AP252" s="42">
        <v>0</v>
      </c>
      <c r="AQ252" s="42">
        <f t="shared" si="206"/>
        <v>0</v>
      </c>
      <c r="AR252" s="42">
        <v>0</v>
      </c>
      <c r="AS252" s="42">
        <v>0</v>
      </c>
      <c r="AT252" s="42">
        <v>0</v>
      </c>
      <c r="AU252" s="42">
        <v>0</v>
      </c>
      <c r="AV252" s="43">
        <f t="shared" si="207"/>
        <v>-668000000000</v>
      </c>
      <c r="AW252" s="43">
        <f t="shared" si="179"/>
        <v>668000000000</v>
      </c>
      <c r="AX252" s="44">
        <f t="shared" si="177"/>
        <v>0</v>
      </c>
    </row>
    <row r="253" spans="1:51" s="45" customFormat="1" ht="15" customHeight="1" x14ac:dyDescent="0.25">
      <c r="A253" s="51" t="s">
        <v>121</v>
      </c>
      <c r="B253" s="51" t="s">
        <v>121</v>
      </c>
      <c r="C253" s="52" t="s">
        <v>122</v>
      </c>
      <c r="D253" s="53"/>
      <c r="E253" s="53"/>
      <c r="F253" s="54">
        <f>SUM(F245:F248)</f>
        <v>11266340043371.391</v>
      </c>
      <c r="G253" s="54">
        <f t="shared" ref="G253:AX253" si="208">SUM(G245:G248)</f>
        <v>2717463303704.3901</v>
      </c>
      <c r="H253" s="54">
        <f t="shared" si="208"/>
        <v>1367685907430</v>
      </c>
      <c r="I253" s="54">
        <f t="shared" si="208"/>
        <v>193211938749</v>
      </c>
      <c r="J253" s="54">
        <f t="shared" si="208"/>
        <v>77427452366</v>
      </c>
      <c r="K253" s="54">
        <f t="shared" si="208"/>
        <v>1079138005159.39</v>
      </c>
      <c r="L253" s="54">
        <f t="shared" si="208"/>
        <v>6004484718577</v>
      </c>
      <c r="M253" s="54">
        <f t="shared" si="208"/>
        <v>416469000293</v>
      </c>
      <c r="N253" s="54">
        <f t="shared" si="208"/>
        <v>4744813192284</v>
      </c>
      <c r="O253" s="54">
        <f t="shared" si="208"/>
        <v>843202526000</v>
      </c>
      <c r="P253" s="54">
        <f t="shared" si="208"/>
        <v>2544392021090</v>
      </c>
      <c r="Q253" s="54">
        <f t="shared" si="208"/>
        <v>20000000000</v>
      </c>
      <c r="R253" s="54">
        <f t="shared" si="208"/>
        <v>0</v>
      </c>
      <c r="S253" s="54">
        <f t="shared" si="208"/>
        <v>832620115090</v>
      </c>
      <c r="T253" s="54">
        <f t="shared" si="208"/>
        <v>682264945000</v>
      </c>
      <c r="U253" s="54">
        <f t="shared" si="208"/>
        <v>1009506961000</v>
      </c>
      <c r="V253" s="54">
        <f t="shared" si="208"/>
        <v>12202606880176.391</v>
      </c>
      <c r="W253" s="54">
        <f t="shared" si="208"/>
        <v>6346928855639.1201</v>
      </c>
      <c r="X253" s="54">
        <f t="shared" si="208"/>
        <v>4467141314752.0195</v>
      </c>
      <c r="Y253" s="54">
        <f t="shared" si="208"/>
        <v>0</v>
      </c>
      <c r="Z253" s="54">
        <f t="shared" si="208"/>
        <v>0</v>
      </c>
      <c r="AA253" s="54">
        <f t="shared" si="208"/>
        <v>222389826000</v>
      </c>
      <c r="AB253" s="54">
        <f t="shared" si="208"/>
        <v>50943598000</v>
      </c>
      <c r="AC253" s="54">
        <f t="shared" si="208"/>
        <v>99255758711.399994</v>
      </c>
      <c r="AD253" s="54">
        <f t="shared" si="208"/>
        <v>1469583939930.7</v>
      </c>
      <c r="AE253" s="54">
        <f t="shared" si="208"/>
        <v>37614418245</v>
      </c>
      <c r="AF253" s="54">
        <f t="shared" si="208"/>
        <v>5855678024537.2695</v>
      </c>
      <c r="AG253" s="54">
        <f t="shared" si="208"/>
        <v>398202158246</v>
      </c>
      <c r="AH253" s="54">
        <f t="shared" si="208"/>
        <v>2815037489773</v>
      </c>
      <c r="AI253" s="54">
        <f t="shared" si="208"/>
        <v>2642438376518.27</v>
      </c>
      <c r="AJ253" s="54">
        <f t="shared" si="208"/>
        <v>1020290520926</v>
      </c>
      <c r="AK253" s="54">
        <f t="shared" si="208"/>
        <v>1020290520926</v>
      </c>
      <c r="AL253" s="54">
        <f t="shared" si="208"/>
        <v>0</v>
      </c>
      <c r="AM253" s="54">
        <f t="shared" si="208"/>
        <v>0</v>
      </c>
      <c r="AN253" s="54">
        <f t="shared" si="208"/>
        <v>0</v>
      </c>
      <c r="AO253" s="54">
        <f t="shared" si="208"/>
        <v>0</v>
      </c>
      <c r="AP253" s="54">
        <f t="shared" si="208"/>
        <v>0</v>
      </c>
      <c r="AQ253" s="54">
        <f t="shared" si="208"/>
        <v>84023684121</v>
      </c>
      <c r="AR253" s="54">
        <f t="shared" si="208"/>
        <v>20000000000</v>
      </c>
      <c r="AS253" s="54">
        <f t="shared" si="208"/>
        <v>64023684121</v>
      </c>
      <c r="AT253" s="54">
        <f t="shared" si="208"/>
        <v>0</v>
      </c>
      <c r="AU253" s="54">
        <f t="shared" si="208"/>
        <v>0</v>
      </c>
      <c r="AV253" s="54">
        <f t="shared" si="208"/>
        <v>-936266836804.99951</v>
      </c>
      <c r="AW253" s="54">
        <f t="shared" si="208"/>
        <v>936266836805</v>
      </c>
      <c r="AX253" s="55">
        <f t="shared" si="208"/>
        <v>4.8828125E-4</v>
      </c>
    </row>
    <row r="254" spans="1:51" s="45" customFormat="1" ht="15" customHeight="1" x14ac:dyDescent="0.25">
      <c r="A254" s="51" t="s">
        <v>123</v>
      </c>
      <c r="B254" s="51" t="s">
        <v>123</v>
      </c>
      <c r="C254" s="52" t="s">
        <v>124</v>
      </c>
      <c r="D254" s="53"/>
      <c r="E254" s="53"/>
      <c r="F254" s="54">
        <f>SUM(F249:F252)</f>
        <v>9174287571512.0098</v>
      </c>
      <c r="G254" s="54">
        <f t="shared" ref="G254:AX254" si="209">SUM(G249:G252)</f>
        <v>3633088436678</v>
      </c>
      <c r="H254" s="54">
        <f t="shared" si="209"/>
        <v>2949760000000</v>
      </c>
      <c r="I254" s="54">
        <f t="shared" si="209"/>
        <v>208160269052</v>
      </c>
      <c r="J254" s="54">
        <f t="shared" si="209"/>
        <v>35233311309</v>
      </c>
      <c r="K254" s="54">
        <f t="shared" si="209"/>
        <v>439934856317</v>
      </c>
      <c r="L254" s="54">
        <f t="shared" si="209"/>
        <v>4047575182167</v>
      </c>
      <c r="M254" s="54">
        <f t="shared" si="209"/>
        <v>614271284067</v>
      </c>
      <c r="N254" s="54">
        <f t="shared" si="209"/>
        <v>2928619970100</v>
      </c>
      <c r="O254" s="54">
        <f t="shared" si="209"/>
        <v>504683928000</v>
      </c>
      <c r="P254" s="54">
        <f t="shared" si="209"/>
        <v>1493623952667.01</v>
      </c>
      <c r="Q254" s="54">
        <f t="shared" si="209"/>
        <v>0</v>
      </c>
      <c r="R254" s="54">
        <f t="shared" si="209"/>
        <v>0</v>
      </c>
      <c r="S254" s="54">
        <f t="shared" si="209"/>
        <v>1194641364667.01</v>
      </c>
      <c r="T254" s="54">
        <f t="shared" si="209"/>
        <v>248982588000</v>
      </c>
      <c r="U254" s="54">
        <f t="shared" si="209"/>
        <v>50000000000</v>
      </c>
      <c r="V254" s="54">
        <f t="shared" si="209"/>
        <v>10792016181986.01</v>
      </c>
      <c r="W254" s="54">
        <f t="shared" si="209"/>
        <v>3484656213113.8799</v>
      </c>
      <c r="X254" s="54">
        <f t="shared" si="209"/>
        <v>3204825800662.8799</v>
      </c>
      <c r="Y254" s="54">
        <f t="shared" si="209"/>
        <v>0</v>
      </c>
      <c r="Z254" s="54">
        <f t="shared" si="209"/>
        <v>0</v>
      </c>
      <c r="AA254" s="54">
        <f t="shared" si="209"/>
        <v>248986280140</v>
      </c>
      <c r="AB254" s="54">
        <f t="shared" si="209"/>
        <v>17120611000</v>
      </c>
      <c r="AC254" s="54">
        <f t="shared" si="209"/>
        <v>0</v>
      </c>
      <c r="AD254" s="54">
        <f t="shared" si="209"/>
        <v>3760031311</v>
      </c>
      <c r="AE254" s="54">
        <f t="shared" si="209"/>
        <v>9963490000</v>
      </c>
      <c r="AF254" s="54">
        <f t="shared" si="209"/>
        <v>7307359968872.1299</v>
      </c>
      <c r="AG254" s="54">
        <f t="shared" si="209"/>
        <v>557269330714</v>
      </c>
      <c r="AH254" s="54">
        <f t="shared" si="209"/>
        <v>3321985324689.2002</v>
      </c>
      <c r="AI254" s="54">
        <f t="shared" si="209"/>
        <v>3428105313468.9297</v>
      </c>
      <c r="AJ254" s="54">
        <f t="shared" si="209"/>
        <v>1642728610474</v>
      </c>
      <c r="AK254" s="54">
        <f t="shared" si="209"/>
        <v>1642728610474</v>
      </c>
      <c r="AL254" s="54">
        <f t="shared" si="209"/>
        <v>0</v>
      </c>
      <c r="AM254" s="54">
        <f t="shared" si="209"/>
        <v>0</v>
      </c>
      <c r="AN254" s="54">
        <f t="shared" si="209"/>
        <v>0</v>
      </c>
      <c r="AO254" s="54">
        <f t="shared" si="209"/>
        <v>0</v>
      </c>
      <c r="AP254" s="54">
        <f t="shared" si="209"/>
        <v>0</v>
      </c>
      <c r="AQ254" s="54">
        <f t="shared" si="209"/>
        <v>25000000000</v>
      </c>
      <c r="AR254" s="54">
        <f t="shared" si="209"/>
        <v>0</v>
      </c>
      <c r="AS254" s="54">
        <f t="shared" si="209"/>
        <v>25000000000</v>
      </c>
      <c r="AT254" s="54">
        <f t="shared" si="209"/>
        <v>0</v>
      </c>
      <c r="AU254" s="54">
        <f t="shared" si="209"/>
        <v>0</v>
      </c>
      <c r="AV254" s="54">
        <f t="shared" si="209"/>
        <v>-1617728610474</v>
      </c>
      <c r="AW254" s="54">
        <f t="shared" si="209"/>
        <v>1617728610474</v>
      </c>
      <c r="AX254" s="55">
        <f t="shared" si="209"/>
        <v>0</v>
      </c>
    </row>
    <row r="255" spans="1:51" s="45" customFormat="1" ht="15" customHeight="1" x14ac:dyDescent="0.25">
      <c r="A255" s="51" t="s">
        <v>125</v>
      </c>
      <c r="B255" s="51" t="s">
        <v>125</v>
      </c>
      <c r="C255" s="52" t="s">
        <v>356</v>
      </c>
      <c r="D255" s="53"/>
      <c r="E255" s="53"/>
      <c r="F255" s="54">
        <f t="shared" ref="F255:AX255" si="210">F253+F254</f>
        <v>20440627614883.398</v>
      </c>
      <c r="G255" s="54">
        <f t="shared" si="210"/>
        <v>6350551740382.3906</v>
      </c>
      <c r="H255" s="54">
        <f t="shared" si="210"/>
        <v>4317445907430</v>
      </c>
      <c r="I255" s="54">
        <f t="shared" si="210"/>
        <v>401372207801</v>
      </c>
      <c r="J255" s="54">
        <f t="shared" si="210"/>
        <v>112660763675</v>
      </c>
      <c r="K255" s="54">
        <f t="shared" si="210"/>
        <v>1519072861476.3901</v>
      </c>
      <c r="L255" s="54">
        <f t="shared" si="210"/>
        <v>10052059900744</v>
      </c>
      <c r="M255" s="54">
        <f t="shared" si="210"/>
        <v>1030740284360</v>
      </c>
      <c r="N255" s="54">
        <f t="shared" si="210"/>
        <v>7673433162384</v>
      </c>
      <c r="O255" s="54">
        <f t="shared" si="210"/>
        <v>1347886454000</v>
      </c>
      <c r="P255" s="54">
        <f t="shared" si="210"/>
        <v>4038015973757.0098</v>
      </c>
      <c r="Q255" s="54">
        <f t="shared" si="210"/>
        <v>20000000000</v>
      </c>
      <c r="R255" s="54">
        <f t="shared" si="210"/>
        <v>0</v>
      </c>
      <c r="S255" s="54">
        <f t="shared" si="210"/>
        <v>2027261479757.01</v>
      </c>
      <c r="T255" s="54">
        <f t="shared" si="210"/>
        <v>931247533000</v>
      </c>
      <c r="U255" s="54">
        <f t="shared" si="210"/>
        <v>1059506961000</v>
      </c>
      <c r="V255" s="54">
        <f t="shared" si="210"/>
        <v>22994623062162.398</v>
      </c>
      <c r="W255" s="54">
        <f t="shared" si="210"/>
        <v>9831585068753</v>
      </c>
      <c r="X255" s="54">
        <f t="shared" si="210"/>
        <v>7671967115414.8994</v>
      </c>
      <c r="Y255" s="54">
        <f t="shared" si="210"/>
        <v>0</v>
      </c>
      <c r="Z255" s="54">
        <f t="shared" si="210"/>
        <v>0</v>
      </c>
      <c r="AA255" s="54">
        <f t="shared" si="210"/>
        <v>471376106140</v>
      </c>
      <c r="AB255" s="54">
        <f t="shared" si="210"/>
        <v>68064209000</v>
      </c>
      <c r="AC255" s="54">
        <f t="shared" si="210"/>
        <v>99255758711.399994</v>
      </c>
      <c r="AD255" s="54">
        <f t="shared" si="210"/>
        <v>1473343971241.7</v>
      </c>
      <c r="AE255" s="54">
        <f t="shared" si="210"/>
        <v>47577908245</v>
      </c>
      <c r="AF255" s="54">
        <f t="shared" si="210"/>
        <v>13163037993409.398</v>
      </c>
      <c r="AG255" s="54">
        <f t="shared" si="210"/>
        <v>955471488960</v>
      </c>
      <c r="AH255" s="54">
        <f t="shared" si="210"/>
        <v>6137022814462.2002</v>
      </c>
      <c r="AI255" s="54">
        <f t="shared" si="210"/>
        <v>6070543689987.1992</v>
      </c>
      <c r="AJ255" s="54">
        <f t="shared" si="210"/>
        <v>2663019131400</v>
      </c>
      <c r="AK255" s="54">
        <f t="shared" si="210"/>
        <v>2663019131400</v>
      </c>
      <c r="AL255" s="54">
        <f t="shared" si="210"/>
        <v>0</v>
      </c>
      <c r="AM255" s="54">
        <f t="shared" si="210"/>
        <v>0</v>
      </c>
      <c r="AN255" s="54">
        <f t="shared" si="210"/>
        <v>0</v>
      </c>
      <c r="AO255" s="54">
        <f t="shared" si="210"/>
        <v>0</v>
      </c>
      <c r="AP255" s="54">
        <f t="shared" si="210"/>
        <v>0</v>
      </c>
      <c r="AQ255" s="54">
        <f t="shared" si="210"/>
        <v>109023684121</v>
      </c>
      <c r="AR255" s="54">
        <f t="shared" si="210"/>
        <v>20000000000</v>
      </c>
      <c r="AS255" s="54">
        <f t="shared" si="210"/>
        <v>89023684121</v>
      </c>
      <c r="AT255" s="54">
        <f t="shared" si="210"/>
        <v>0</v>
      </c>
      <c r="AU255" s="54">
        <f t="shared" si="210"/>
        <v>0</v>
      </c>
      <c r="AV255" s="54">
        <f t="shared" si="210"/>
        <v>-2553995447278.9995</v>
      </c>
      <c r="AW255" s="54">
        <f t="shared" si="210"/>
        <v>2553995447279</v>
      </c>
      <c r="AX255" s="55">
        <f t="shared" si="210"/>
        <v>4.8828125E-4</v>
      </c>
    </row>
    <row r="256" spans="1:51" s="45" customFormat="1" ht="15" customHeight="1" x14ac:dyDescent="0.25">
      <c r="A256" s="51" t="s">
        <v>127</v>
      </c>
      <c r="B256" s="51" t="s">
        <v>127</v>
      </c>
      <c r="C256" s="52" t="s">
        <v>357</v>
      </c>
      <c r="D256" s="53"/>
      <c r="E256" s="53"/>
      <c r="F256" s="54">
        <f t="shared" ref="F256:AX256" si="211">F255+F244</f>
        <v>30231551093434.398</v>
      </c>
      <c r="G256" s="54">
        <f t="shared" si="211"/>
        <v>12017240757933.391</v>
      </c>
      <c r="H256" s="54">
        <f t="shared" si="211"/>
        <v>9761618907430</v>
      </c>
      <c r="I256" s="54">
        <f t="shared" si="211"/>
        <v>422264037801</v>
      </c>
      <c r="J256" s="54">
        <f t="shared" si="211"/>
        <v>162360763675</v>
      </c>
      <c r="K256" s="54">
        <f t="shared" si="211"/>
        <v>1670997049027.3901</v>
      </c>
      <c r="L256" s="54">
        <f t="shared" si="211"/>
        <v>13966996314744</v>
      </c>
      <c r="M256" s="54">
        <f t="shared" si="211"/>
        <v>1665955563360</v>
      </c>
      <c r="N256" s="54">
        <f t="shared" si="211"/>
        <v>8779254638384</v>
      </c>
      <c r="O256" s="54">
        <f t="shared" si="211"/>
        <v>3521786113000</v>
      </c>
      <c r="P256" s="54">
        <f t="shared" si="211"/>
        <v>4247314020757.0098</v>
      </c>
      <c r="Q256" s="54">
        <f t="shared" si="211"/>
        <v>25670000000</v>
      </c>
      <c r="R256" s="54">
        <f t="shared" si="211"/>
        <v>0</v>
      </c>
      <c r="S256" s="54">
        <f t="shared" si="211"/>
        <v>2027261479757.01</v>
      </c>
      <c r="T256" s="54">
        <f t="shared" si="211"/>
        <v>1134875580000</v>
      </c>
      <c r="U256" s="54">
        <f t="shared" si="211"/>
        <v>1059506961000</v>
      </c>
      <c r="V256" s="54">
        <f t="shared" si="211"/>
        <v>33344609604713.398</v>
      </c>
      <c r="W256" s="54">
        <f t="shared" si="211"/>
        <v>16768209404877</v>
      </c>
      <c r="X256" s="54">
        <f t="shared" si="211"/>
        <v>9259658259820.8984</v>
      </c>
      <c r="Y256" s="54">
        <f t="shared" si="211"/>
        <v>0</v>
      </c>
      <c r="Z256" s="54">
        <f t="shared" si="211"/>
        <v>0</v>
      </c>
      <c r="AA256" s="54">
        <f t="shared" si="211"/>
        <v>2847520716140</v>
      </c>
      <c r="AB256" s="54">
        <f t="shared" si="211"/>
        <v>206941709000</v>
      </c>
      <c r="AC256" s="54">
        <f t="shared" si="211"/>
        <v>2283270008711.3999</v>
      </c>
      <c r="AD256" s="54">
        <f t="shared" si="211"/>
        <v>2087190802959.7</v>
      </c>
      <c r="AE256" s="54">
        <f t="shared" si="211"/>
        <v>83627908245</v>
      </c>
      <c r="AF256" s="54">
        <f t="shared" si="211"/>
        <v>16576400199836.398</v>
      </c>
      <c r="AG256" s="54">
        <f t="shared" si="211"/>
        <v>1169463862660</v>
      </c>
      <c r="AH256" s="54">
        <f t="shared" si="211"/>
        <v>7820744080867.2002</v>
      </c>
      <c r="AI256" s="54">
        <f t="shared" si="211"/>
        <v>7586192256309.1992</v>
      </c>
      <c r="AJ256" s="54">
        <f t="shared" si="211"/>
        <v>3222082195400</v>
      </c>
      <c r="AK256" s="54">
        <f t="shared" si="211"/>
        <v>3222082195400</v>
      </c>
      <c r="AL256" s="54">
        <f t="shared" si="211"/>
        <v>0</v>
      </c>
      <c r="AM256" s="54">
        <f t="shared" si="211"/>
        <v>0</v>
      </c>
      <c r="AN256" s="54">
        <f t="shared" si="211"/>
        <v>0</v>
      </c>
      <c r="AO256" s="54">
        <f t="shared" si="211"/>
        <v>0</v>
      </c>
      <c r="AP256" s="54">
        <f t="shared" si="211"/>
        <v>0</v>
      </c>
      <c r="AQ256" s="54">
        <f t="shared" si="211"/>
        <v>109023684121</v>
      </c>
      <c r="AR256" s="54">
        <f t="shared" si="211"/>
        <v>20000000000</v>
      </c>
      <c r="AS256" s="54">
        <f t="shared" si="211"/>
        <v>89023684121</v>
      </c>
      <c r="AT256" s="54">
        <f t="shared" si="211"/>
        <v>0</v>
      </c>
      <c r="AU256" s="54">
        <f t="shared" si="211"/>
        <v>0</v>
      </c>
      <c r="AV256" s="54">
        <f t="shared" si="211"/>
        <v>-3113058511278.9995</v>
      </c>
      <c r="AW256" s="54">
        <f t="shared" si="211"/>
        <v>3113058511279</v>
      </c>
      <c r="AX256" s="55">
        <f t="shared" si="211"/>
        <v>4.8828125E-4</v>
      </c>
    </row>
    <row r="257" spans="1:50" ht="15" customHeight="1" x14ac:dyDescent="0.25">
      <c r="A257" s="29" t="s">
        <v>358</v>
      </c>
      <c r="B257" s="29" t="s">
        <v>358</v>
      </c>
      <c r="C257" s="30" t="s">
        <v>359</v>
      </c>
      <c r="D257" s="31" t="s">
        <v>99</v>
      </c>
      <c r="E257" s="61">
        <v>42733</v>
      </c>
      <c r="F257" s="56">
        <f t="shared" ref="F257" si="212">G257+L257+P257</f>
        <v>23467518025000</v>
      </c>
      <c r="G257" s="34">
        <f t="shared" ref="G257" si="213">H257+I257+J257+K257</f>
        <v>11967160406000</v>
      </c>
      <c r="H257" s="34">
        <f>VLOOKUP(C257,[1]Sheet2!$A$1:$AS$610,6,FALSE)</f>
        <v>10166892000000</v>
      </c>
      <c r="I257" s="34">
        <f>VLOOKUP(C257,[1]Sheet2!$A$1:$AS$610,7,FALSE)</f>
        <v>99766182000</v>
      </c>
      <c r="J257" s="34">
        <f>VLOOKUP(C257,[1]Sheet2!$A$1:$AS$610,8,FALSE)</f>
        <v>363962822000</v>
      </c>
      <c r="K257" s="34">
        <f>VLOOKUP(C257,[1]Sheet2!$A$1:$AS$610,9,FALSE)</f>
        <v>1336539402000</v>
      </c>
      <c r="L257" s="34">
        <f t="shared" ref="L257" si="214">M257+N257+O257</f>
        <v>10362443364000</v>
      </c>
      <c r="M257" s="34">
        <f>VLOOKUP(C257,[1]Sheet2!$A$1:$AS$610,11,FALSE)</f>
        <v>986240086000</v>
      </c>
      <c r="N257" s="34">
        <f>VLOOKUP(C257,[1]Sheet2!$A$1:$AS$610,12,FALSE)</f>
        <v>3688746159000</v>
      </c>
      <c r="O257" s="34">
        <f>VLOOKUP(C257,[1]Sheet2!$A$1:$AS$610,13,FALSE)</f>
        <v>5687457119000</v>
      </c>
      <c r="P257" s="34">
        <f t="shared" ref="P257" si="215">Q257+R257+S257+T257+U257</f>
        <v>1137914255000</v>
      </c>
      <c r="Q257" s="34">
        <f>VLOOKUP(C257,[1]Sheet2!$A$1:$AS$610,15,FALSE)</f>
        <v>35342500000</v>
      </c>
      <c r="R257" s="34">
        <f>VLOOKUP(C257,[1]Sheet2!$A$1:$AS$610,16,FALSE)</f>
        <v>0</v>
      </c>
      <c r="S257" s="34">
        <f>VLOOKUP(C257,[1]Sheet2!$A$1:$AS$610,17,FALSE)</f>
        <v>0</v>
      </c>
      <c r="T257" s="34">
        <f>VLOOKUP(C257,[1]Sheet2!$A$1:$AS$610,18,FALSE)</f>
        <v>1102571755000</v>
      </c>
      <c r="U257" s="34">
        <f>VLOOKUP(C257,[1]Sheet2!$A$1:$AS$610,19,FALSE)</f>
        <v>0</v>
      </c>
      <c r="V257" s="34">
        <f t="shared" ref="V257" si="216">W257+AF257</f>
        <v>23363518025000</v>
      </c>
      <c r="W257" s="34">
        <f t="shared" ref="W257" si="217">X257+Y257+Z257+AA257+AB257+AC257+AD257+AE257</f>
        <v>17390342088000</v>
      </c>
      <c r="X257" s="34">
        <f>VLOOKUP(C257,[1]Sheet2!$A$1:$AS$610,22,FALSE)</f>
        <v>5719852846000</v>
      </c>
      <c r="Y257" s="34">
        <f>VLOOKUP(C257,[1]Sheet2!$A$1:$AS$610,23,FALSE)</f>
        <v>0</v>
      </c>
      <c r="Z257" s="34">
        <f>VLOOKUP(C257,[1]Sheet2!$A$1:$AS$610,24,FALSE)</f>
        <v>0</v>
      </c>
      <c r="AA257" s="34">
        <f>VLOOKUP(C257,[1]Sheet2!$A$1:$AS$610,25,FALSE)</f>
        <v>4943528652000</v>
      </c>
      <c r="AB257" s="34">
        <f>VLOOKUP(C257,[1]Sheet2!$A$1:$AS$610,26,FALSE)</f>
        <v>248562000000</v>
      </c>
      <c r="AC257" s="34">
        <f>VLOOKUP(C257,[1]Sheet2!$A$1:$AS$610,27,FALSE)</f>
        <v>4398826211000</v>
      </c>
      <c r="AD257" s="34">
        <f>VLOOKUP(C257,[1]Sheet2!$A$1:$AS$610,28,FALSE)</f>
        <v>2059572379000</v>
      </c>
      <c r="AE257" s="34">
        <f>VLOOKUP(C257,[1]Sheet2!$A$1:$AS$610,29,FALSE)</f>
        <v>20000000000</v>
      </c>
      <c r="AF257" s="34">
        <f t="shared" ref="AF257" si="218">AG257+AH257+AI257</f>
        <v>5973175937000</v>
      </c>
      <c r="AG257" s="34">
        <f>VLOOKUP(C257,[1]Sheet2!$A$1:$AS$610,31,FALSE)</f>
        <v>503732895000</v>
      </c>
      <c r="AH257" s="34">
        <f>VLOOKUP(C257,[1]Sheet2!$A$1:$AS$610,32,FALSE)</f>
        <v>3619124924000</v>
      </c>
      <c r="AI257" s="34">
        <f>VLOOKUP(C257,[1]Sheet2!$A$1:$AS$610,33,FALSE)</f>
        <v>1850318118000</v>
      </c>
      <c r="AJ257" s="34">
        <f t="shared" ref="AJ257" si="219">AK257+AL257+AM257+AN257+AO257+AP257</f>
        <v>200000000000</v>
      </c>
      <c r="AK257" s="34">
        <f>VLOOKUP(C257,[1]Sheet2!$A$1:$AS$610,35,FALSE)</f>
        <v>200000000000</v>
      </c>
      <c r="AL257" s="34">
        <f>VLOOKUP(C257,[1]Sheet2!$A$1:$AS$610,36,FALSE)</f>
        <v>0</v>
      </c>
      <c r="AM257" s="34">
        <f>VLOOKUP(C257,[1]Sheet2!$A$1:$AS$610,37,FALSE)</f>
        <v>0</v>
      </c>
      <c r="AN257" s="34">
        <f>VLOOKUP(C257,[1]Sheet2!$A$1:$AS$610,38,FALSE)</f>
        <v>0</v>
      </c>
      <c r="AO257" s="34">
        <f>VLOOKUP(C257,[1]Sheet2!$A$1:$AS$610,39,FALSE)</f>
        <v>0</v>
      </c>
      <c r="AP257" s="34">
        <f>VLOOKUP(C257,[1]Sheet2!$A$1:$AS$610,40,FALSE)</f>
        <v>0</v>
      </c>
      <c r="AQ257" s="34">
        <f t="shared" ref="AQ257" si="220">AR257+AS257+AT257+AU257</f>
        <v>304000000000</v>
      </c>
      <c r="AR257" s="34">
        <f>VLOOKUP(C257,[1]Sheet2!$A$1:$AS$610,42,FALSE)</f>
        <v>150000000000</v>
      </c>
      <c r="AS257" s="34">
        <f>VLOOKUP(C257,[1]Sheet2!$A$1:$AS$610,43,FALSE)</f>
        <v>154000000000</v>
      </c>
      <c r="AT257" s="34">
        <f>VLOOKUP(C257,[1]Sheet2!$A$1:$AS$610,44,FALSE)</f>
        <v>0</v>
      </c>
      <c r="AU257" s="34">
        <f>VLOOKUP(C257,[1]Sheet2!$A$1:$AS$610,45,FALSE)</f>
        <v>0</v>
      </c>
      <c r="AV257" s="35">
        <f t="shared" ref="AV257" si="221">F257-V257</f>
        <v>104000000000</v>
      </c>
      <c r="AW257" s="35">
        <f t="shared" ref="AW257" si="222">AJ257-AQ257</f>
        <v>-104000000000</v>
      </c>
      <c r="AX257" s="36">
        <f t="shared" ref="AX257" si="223">AW257+AV257</f>
        <v>0</v>
      </c>
    </row>
    <row r="258" spans="1:50" s="45" customFormat="1" ht="15" customHeight="1" x14ac:dyDescent="0.25">
      <c r="A258" s="46">
        <f>A252+1</f>
        <v>190</v>
      </c>
      <c r="B258" s="46">
        <v>1</v>
      </c>
      <c r="C258" s="38" t="s">
        <v>360</v>
      </c>
      <c r="D258" s="39" t="s">
        <v>284</v>
      </c>
      <c r="E258" s="40">
        <v>42733</v>
      </c>
      <c r="F258" s="41">
        <f t="shared" si="198"/>
        <v>1987053559000</v>
      </c>
      <c r="G258" s="42">
        <f t="shared" si="199"/>
        <v>171919606000</v>
      </c>
      <c r="H258" s="42">
        <v>42287500000</v>
      </c>
      <c r="I258" s="42">
        <v>29802039000</v>
      </c>
      <c r="J258" s="42">
        <v>10017080000</v>
      </c>
      <c r="K258" s="42">
        <v>89812987000</v>
      </c>
      <c r="L258" s="42">
        <f t="shared" si="200"/>
        <v>1435361989000</v>
      </c>
      <c r="M258" s="42">
        <v>36420493000</v>
      </c>
      <c r="N258" s="42">
        <v>1029693497000</v>
      </c>
      <c r="O258" s="42">
        <v>369247999000</v>
      </c>
      <c r="P258" s="42">
        <f t="shared" si="201"/>
        <v>379771964000</v>
      </c>
      <c r="Q258" s="42">
        <v>0</v>
      </c>
      <c r="R258" s="42">
        <v>0</v>
      </c>
      <c r="S258" s="42">
        <v>71579526000</v>
      </c>
      <c r="T258" s="42">
        <v>53721498000</v>
      </c>
      <c r="U258" s="42">
        <f>40000000000+214470940000</f>
        <v>254470940000</v>
      </c>
      <c r="V258" s="42">
        <f t="shared" si="202"/>
        <v>2111246514000</v>
      </c>
      <c r="W258" s="42">
        <f t="shared" si="203"/>
        <v>1360141005000</v>
      </c>
      <c r="X258" s="42">
        <v>978977440000</v>
      </c>
      <c r="Y258" s="42">
        <v>0</v>
      </c>
      <c r="Z258" s="42">
        <v>0</v>
      </c>
      <c r="AA258" s="42">
        <v>31275563000</v>
      </c>
      <c r="AB258" s="42">
        <v>19456000000</v>
      </c>
      <c r="AC258" s="42">
        <v>5205375000</v>
      </c>
      <c r="AD258" s="42">
        <f>319164860000+1061767000</f>
        <v>320226627000</v>
      </c>
      <c r="AE258" s="42">
        <v>5000000000</v>
      </c>
      <c r="AF258" s="42">
        <f t="shared" si="204"/>
        <v>751105509000</v>
      </c>
      <c r="AG258" s="42">
        <v>54096963900</v>
      </c>
      <c r="AH258" s="42">
        <v>291929780800</v>
      </c>
      <c r="AI258" s="42">
        <v>405078764300</v>
      </c>
      <c r="AJ258" s="42">
        <f t="shared" si="205"/>
        <v>136819560000</v>
      </c>
      <c r="AK258" s="42">
        <v>136819560000</v>
      </c>
      <c r="AL258" s="42">
        <v>0</v>
      </c>
      <c r="AM258" s="42">
        <v>0</v>
      </c>
      <c r="AN258" s="42">
        <v>0</v>
      </c>
      <c r="AO258" s="42">
        <v>0</v>
      </c>
      <c r="AP258" s="42">
        <v>0</v>
      </c>
      <c r="AQ258" s="42">
        <f t="shared" si="206"/>
        <v>12626605000</v>
      </c>
      <c r="AR258" s="42">
        <v>0</v>
      </c>
      <c r="AS258" s="42">
        <v>12626605000</v>
      </c>
      <c r="AT258" s="42">
        <v>0</v>
      </c>
      <c r="AU258" s="42">
        <v>0</v>
      </c>
      <c r="AV258" s="43">
        <f t="shared" si="207"/>
        <v>-124192955000</v>
      </c>
      <c r="AW258" s="43">
        <f t="shared" si="179"/>
        <v>124192955000</v>
      </c>
      <c r="AX258" s="44">
        <f t="shared" si="177"/>
        <v>0</v>
      </c>
    </row>
    <row r="259" spans="1:50" s="45" customFormat="1" ht="15" customHeight="1" x14ac:dyDescent="0.25">
      <c r="A259" s="37">
        <f t="shared" ref="A259:B274" si="224">A258+1</f>
        <v>191</v>
      </c>
      <c r="B259" s="37">
        <f t="shared" si="224"/>
        <v>2</v>
      </c>
      <c r="C259" s="38" t="s">
        <v>361</v>
      </c>
      <c r="D259" s="39" t="s">
        <v>232</v>
      </c>
      <c r="E259" s="40">
        <v>42734</v>
      </c>
      <c r="F259" s="41">
        <f t="shared" si="198"/>
        <v>3068221313072</v>
      </c>
      <c r="G259" s="42">
        <f t="shared" si="199"/>
        <v>520859490133</v>
      </c>
      <c r="H259" s="42">
        <v>123950000000</v>
      </c>
      <c r="I259" s="42">
        <v>26481531050</v>
      </c>
      <c r="J259" s="42">
        <v>14111504482</v>
      </c>
      <c r="K259" s="42">
        <v>356316454601</v>
      </c>
      <c r="L259" s="42">
        <f t="shared" si="200"/>
        <v>2055686531884</v>
      </c>
      <c r="M259" s="42">
        <v>60649624000</v>
      </c>
      <c r="N259" s="42">
        <v>1525152407884</v>
      </c>
      <c r="O259" s="42">
        <v>469884500000</v>
      </c>
      <c r="P259" s="42">
        <f t="shared" si="201"/>
        <v>491675291055</v>
      </c>
      <c r="Q259" s="42">
        <v>22500000000</v>
      </c>
      <c r="R259" s="42">
        <v>0</v>
      </c>
      <c r="S259" s="42">
        <v>159580815055</v>
      </c>
      <c r="T259" s="42">
        <v>53859923000</v>
      </c>
      <c r="U259" s="42">
        <v>255734553000</v>
      </c>
      <c r="V259" s="42">
        <f t="shared" si="202"/>
        <v>3423241736613</v>
      </c>
      <c r="W259" s="42">
        <f t="shared" si="203"/>
        <v>2267159544314</v>
      </c>
      <c r="X259" s="42">
        <v>1610200878754</v>
      </c>
      <c r="Y259" s="42">
        <v>0</v>
      </c>
      <c r="Z259" s="42">
        <v>0</v>
      </c>
      <c r="AA259" s="42">
        <v>25565000000</v>
      </c>
      <c r="AB259" s="42">
        <v>11222750000</v>
      </c>
      <c r="AC259" s="42">
        <v>14795802460</v>
      </c>
      <c r="AD259" s="42">
        <v>601375113100</v>
      </c>
      <c r="AE259" s="42">
        <v>4000000000</v>
      </c>
      <c r="AF259" s="42">
        <f t="shared" si="204"/>
        <v>1156082192299</v>
      </c>
      <c r="AG259" s="42">
        <v>35421104046</v>
      </c>
      <c r="AH259" s="42">
        <v>693241669630</v>
      </c>
      <c r="AI259" s="42">
        <v>427419418623</v>
      </c>
      <c r="AJ259" s="42">
        <f t="shared" si="205"/>
        <v>382020423541</v>
      </c>
      <c r="AK259" s="42">
        <v>376020423541</v>
      </c>
      <c r="AL259" s="42">
        <v>0</v>
      </c>
      <c r="AM259" s="42">
        <v>0</v>
      </c>
      <c r="AN259" s="42">
        <v>6000000000</v>
      </c>
      <c r="AO259" s="42">
        <v>0</v>
      </c>
      <c r="AP259" s="42">
        <v>0</v>
      </c>
      <c r="AQ259" s="42">
        <f t="shared" si="206"/>
        <v>27000000000</v>
      </c>
      <c r="AR259" s="42">
        <v>0</v>
      </c>
      <c r="AS259" s="42">
        <v>24500000000</v>
      </c>
      <c r="AT259" s="42">
        <v>0</v>
      </c>
      <c r="AU259" s="42">
        <v>2500000000</v>
      </c>
      <c r="AV259" s="43">
        <f t="shared" si="207"/>
        <v>-355020423541</v>
      </c>
      <c r="AW259" s="43">
        <f t="shared" si="179"/>
        <v>355020423541</v>
      </c>
      <c r="AX259" s="44">
        <f t="shared" si="177"/>
        <v>0</v>
      </c>
    </row>
    <row r="260" spans="1:50" s="45" customFormat="1" ht="15" customHeight="1" x14ac:dyDescent="0.25">
      <c r="A260" s="37">
        <f t="shared" si="224"/>
        <v>192</v>
      </c>
      <c r="B260" s="37">
        <f t="shared" si="224"/>
        <v>3</v>
      </c>
      <c r="C260" s="38" t="s">
        <v>362</v>
      </c>
      <c r="D260" s="39" t="s">
        <v>185</v>
      </c>
      <c r="E260" s="40">
        <v>42732</v>
      </c>
      <c r="F260" s="41">
        <f t="shared" si="198"/>
        <v>1614531152707</v>
      </c>
      <c r="G260" s="42">
        <f t="shared" si="199"/>
        <v>193814773457</v>
      </c>
      <c r="H260" s="42">
        <f>VLOOKUP(C260,[1]Sheet2!$A$1:$AS$610,6,FALSE)</f>
        <v>52333500000</v>
      </c>
      <c r="I260" s="42">
        <f>VLOOKUP(C260,[1]Sheet2!$A$1:$AS$610,7,FALSE)</f>
        <v>13498746400</v>
      </c>
      <c r="J260" s="42">
        <f>VLOOKUP(C260,[1]Sheet2!$A$1:$AS$610,8,FALSE)</f>
        <v>8510687057</v>
      </c>
      <c r="K260" s="42">
        <f>VLOOKUP(C260,[1]Sheet2!$A$1:$AS$610,9,FALSE)</f>
        <v>119471840000</v>
      </c>
      <c r="L260" s="42">
        <f t="shared" si="200"/>
        <v>910681271000</v>
      </c>
      <c r="M260" s="42">
        <f>VLOOKUP(C260,[1]Sheet2!$A$1:$AS$610,11,FALSE)</f>
        <v>33473161000</v>
      </c>
      <c r="N260" s="42">
        <f>VLOOKUP(C260,[1]Sheet2!$A$1:$AS$610,12,FALSE)</f>
        <v>790848003000</v>
      </c>
      <c r="O260" s="42">
        <f>VLOOKUP(C260,[1]Sheet2!$A$1:$AS$610,13,FALSE)</f>
        <v>86360107000</v>
      </c>
      <c r="P260" s="42">
        <f t="shared" si="201"/>
        <v>510035108250</v>
      </c>
      <c r="Q260" s="42">
        <f>VLOOKUP(C260,[1]Sheet2!$A$1:$AS$610,15,FALSE)</f>
        <v>0</v>
      </c>
      <c r="R260" s="42">
        <f>VLOOKUP(C260,[1]Sheet2!$A$1:$AS$610,16,FALSE)</f>
        <v>0</v>
      </c>
      <c r="S260" s="42">
        <f>VLOOKUP(C260,[1]Sheet2!$A$1:$AS$610,17,FALSE)</f>
        <v>158566651250</v>
      </c>
      <c r="T260" s="42">
        <f>VLOOKUP(C260,[1]Sheet2!$A$1:$AS$610,18,FALSE)</f>
        <v>160506233000</v>
      </c>
      <c r="U260" s="42">
        <f>VLOOKUP(C260,[1]Sheet2!$A$1:$AS$610,19,FALSE)</f>
        <v>190962224000</v>
      </c>
      <c r="V260" s="42">
        <f t="shared" si="202"/>
        <v>1672702451948</v>
      </c>
      <c r="W260" s="42">
        <f t="shared" si="203"/>
        <v>1020659610463</v>
      </c>
      <c r="X260" s="42">
        <f>VLOOKUP(C260,[1]Sheet2!$A$1:$AS$610,22,FALSE)</f>
        <v>641877973013</v>
      </c>
      <c r="Y260" s="42">
        <f>VLOOKUP(C260,[1]Sheet2!$A$1:$AS$610,23,FALSE)</f>
        <v>0</v>
      </c>
      <c r="Z260" s="42">
        <f>VLOOKUP(C260,[1]Sheet2!$A$1:$AS$610,24,FALSE)</f>
        <v>0</v>
      </c>
      <c r="AA260" s="42">
        <f>VLOOKUP(C260,[1]Sheet2!$A$1:$AS$610,25,FALSE)</f>
        <v>37078850100</v>
      </c>
      <c r="AB260" s="42">
        <f>VLOOKUP(C260,[1]Sheet2!$A$1:$AS$610,26,FALSE)</f>
        <v>18876200000</v>
      </c>
      <c r="AC260" s="42">
        <f>VLOOKUP(C260,[1]Sheet2!$A$1:$AS$610,27,FALSE)</f>
        <v>6061822116</v>
      </c>
      <c r="AD260" s="42">
        <f>VLOOKUP(C260,[1]Sheet2!$A$1:$AS$610,28,FALSE)</f>
        <v>314764765234</v>
      </c>
      <c r="AE260" s="42">
        <f>VLOOKUP(C260,[1]Sheet2!$A$1:$AS$610,29,FALSE)</f>
        <v>2000000000</v>
      </c>
      <c r="AF260" s="42">
        <f t="shared" si="204"/>
        <v>652042841485</v>
      </c>
      <c r="AG260" s="42">
        <f>VLOOKUP(C260,[1]Sheet2!$A$1:$AS$610,31,FALSE)</f>
        <v>82313412127</v>
      </c>
      <c r="AH260" s="42">
        <f>VLOOKUP(C260,[1]Sheet2!$A$1:$AS$610,32,FALSE)</f>
        <v>335698978785</v>
      </c>
      <c r="AI260" s="42">
        <f>VLOOKUP(C260,[1]Sheet2!$A$1:$AS$610,33,FALSE)</f>
        <v>234030450573</v>
      </c>
      <c r="AJ260" s="42">
        <f t="shared" si="205"/>
        <v>68171299241</v>
      </c>
      <c r="AK260" s="42">
        <f>VLOOKUP(C260,[1]Sheet2!$A$1:$AS$610,35,FALSE)</f>
        <v>68171299241</v>
      </c>
      <c r="AL260" s="42">
        <f>VLOOKUP(C260,[1]Sheet2!$A$1:$AS$610,36,FALSE)</f>
        <v>0</v>
      </c>
      <c r="AM260" s="42">
        <f>VLOOKUP(C260,[1]Sheet2!$A$1:$AS$610,37,FALSE)</f>
        <v>0</v>
      </c>
      <c r="AN260" s="42">
        <f>VLOOKUP(C260,[1]Sheet2!$A$1:$AS$610,38,FALSE)</f>
        <v>0</v>
      </c>
      <c r="AO260" s="42">
        <f>VLOOKUP(C260,[1]Sheet2!$A$1:$AS$610,39,FALSE)</f>
        <v>0</v>
      </c>
      <c r="AP260" s="42">
        <f>VLOOKUP(C260,[1]Sheet2!$A$1:$AS$610,40,FALSE)</f>
        <v>0</v>
      </c>
      <c r="AQ260" s="42">
        <f t="shared" si="206"/>
        <v>10000000000</v>
      </c>
      <c r="AR260" s="42">
        <f>VLOOKUP(C260,[1]Sheet2!$A$1:$AS$610,42,FALSE)</f>
        <v>0</v>
      </c>
      <c r="AS260" s="42">
        <f>VLOOKUP(C260,[1]Sheet2!$A$1:$AS$610,43,FALSE)</f>
        <v>10000000000</v>
      </c>
      <c r="AT260" s="42">
        <f>VLOOKUP(C260,[1]Sheet2!$A$1:$AS$610,44,FALSE)</f>
        <v>0</v>
      </c>
      <c r="AU260" s="42">
        <f>VLOOKUP(C260,[1]Sheet2!$A$1:$AS$610,45,FALSE)</f>
        <v>0</v>
      </c>
      <c r="AV260" s="43">
        <f t="shared" si="207"/>
        <v>-58171299241</v>
      </c>
      <c r="AW260" s="43">
        <f t="shared" si="179"/>
        <v>58171299241</v>
      </c>
      <c r="AX260" s="44">
        <f t="shared" si="177"/>
        <v>0</v>
      </c>
    </row>
    <row r="261" spans="1:50" s="45" customFormat="1" ht="15" customHeight="1" x14ac:dyDescent="0.25">
      <c r="A261" s="37">
        <f t="shared" si="224"/>
        <v>193</v>
      </c>
      <c r="B261" s="37">
        <f t="shared" si="224"/>
        <v>4</v>
      </c>
      <c r="C261" s="47" t="s">
        <v>363</v>
      </c>
      <c r="D261" s="39" t="s">
        <v>176</v>
      </c>
      <c r="E261" s="40">
        <v>42728</v>
      </c>
      <c r="F261" s="48">
        <f t="shared" si="198"/>
        <v>1904438632000</v>
      </c>
      <c r="G261" s="42">
        <f t="shared" si="199"/>
        <v>190393348000</v>
      </c>
      <c r="H261" s="42">
        <f>VLOOKUP(C261,[1]Sheet2!$A$1:$AS$610,6,FALSE)</f>
        <v>40508366000</v>
      </c>
      <c r="I261" s="42">
        <f>VLOOKUP(C261,[1]Sheet2!$A$1:$AS$610,7,FALSE)</f>
        <v>11248169000</v>
      </c>
      <c r="J261" s="42">
        <f>VLOOKUP(C261,[1]Sheet2!$A$1:$AS$610,8,FALSE)</f>
        <v>8840000000</v>
      </c>
      <c r="K261" s="42">
        <f>VLOOKUP(C261,[1]Sheet2!$A$1:$AS$610,9,FALSE)</f>
        <v>129796813000</v>
      </c>
      <c r="L261" s="42">
        <f t="shared" si="200"/>
        <v>1183278532000</v>
      </c>
      <c r="M261" s="42">
        <f>VLOOKUP(C261,[1]Sheet2!$A$1:$AS$610,11,FALSE)</f>
        <v>113420744000</v>
      </c>
      <c r="N261" s="42">
        <f>VLOOKUP(C261,[1]Sheet2!$A$1:$AS$610,12,FALSE)</f>
        <v>943325498000</v>
      </c>
      <c r="O261" s="42">
        <f>VLOOKUP(C261,[1]Sheet2!$A$1:$AS$610,13,FALSE)</f>
        <v>126532290000</v>
      </c>
      <c r="P261" s="42">
        <f t="shared" si="201"/>
        <v>530766752000</v>
      </c>
      <c r="Q261" s="42">
        <f>VLOOKUP(C261,[1]Sheet2!$A$1:$AS$610,15,FALSE)</f>
        <v>505250000</v>
      </c>
      <c r="R261" s="42">
        <f>VLOOKUP(C261,[1]Sheet2!$A$1:$AS$610,16,FALSE)</f>
        <v>0</v>
      </c>
      <c r="S261" s="42">
        <f>VLOOKUP(C261,[1]Sheet2!$A$1:$AS$610,17,FALSE)</f>
        <v>115000000000</v>
      </c>
      <c r="T261" s="42">
        <f>VLOOKUP(C261,[1]Sheet2!$A$1:$AS$610,18,FALSE)</f>
        <v>201159478000</v>
      </c>
      <c r="U261" s="42">
        <f>VLOOKUP(C261,[1]Sheet2!$A$1:$AS$610,19,FALSE)</f>
        <v>214102024000</v>
      </c>
      <c r="V261" s="42">
        <f t="shared" si="202"/>
        <v>1947278632000</v>
      </c>
      <c r="W261" s="42">
        <f t="shared" si="203"/>
        <v>1216919578500</v>
      </c>
      <c r="X261" s="42">
        <f>VLOOKUP(C261,[1]Sheet2!$A$1:$AS$610,22,FALSE)</f>
        <v>824550932500</v>
      </c>
      <c r="Y261" s="42">
        <f>VLOOKUP(C261,[1]Sheet2!$A$1:$AS$610,23,FALSE)</f>
        <v>0</v>
      </c>
      <c r="Z261" s="42">
        <f>VLOOKUP(C261,[1]Sheet2!$A$1:$AS$610,24,FALSE)</f>
        <v>0</v>
      </c>
      <c r="AA261" s="42">
        <f>VLOOKUP(C261,[1]Sheet2!$A$1:$AS$610,25,FALSE)</f>
        <v>26289600000</v>
      </c>
      <c r="AB261" s="42">
        <f>VLOOKUP(C261,[1]Sheet2!$A$1:$AS$610,26,FALSE)</f>
        <v>4893548000</v>
      </c>
      <c r="AC261" s="42">
        <f>VLOOKUP(C261,[1]Sheet2!$A$1:$AS$610,27,FALSE)</f>
        <v>5426233000</v>
      </c>
      <c r="AD261" s="42">
        <f>VLOOKUP(C261,[1]Sheet2!$A$1:$AS$610,28,FALSE)</f>
        <v>354759265000</v>
      </c>
      <c r="AE261" s="42">
        <f>VLOOKUP(C261,[1]Sheet2!$A$1:$AS$610,29,FALSE)</f>
        <v>1000000000</v>
      </c>
      <c r="AF261" s="42">
        <f t="shared" si="204"/>
        <v>730359053500</v>
      </c>
      <c r="AG261" s="42">
        <f>VLOOKUP(C261,[1]Sheet2!$A$1:$AS$610,31,FALSE)</f>
        <v>89675873650</v>
      </c>
      <c r="AH261" s="42">
        <f>VLOOKUP(C261,[1]Sheet2!$A$1:$AS$610,32,FALSE)</f>
        <v>263383810060</v>
      </c>
      <c r="AI261" s="42">
        <f>VLOOKUP(C261,[1]Sheet2!$A$1:$AS$610,33,FALSE)</f>
        <v>377299369790</v>
      </c>
      <c r="AJ261" s="42">
        <f t="shared" si="205"/>
        <v>42840000000</v>
      </c>
      <c r="AK261" s="42">
        <f>VLOOKUP(C261,[1]Sheet2!$A$1:$AS$610,35,FALSE)</f>
        <v>42840000000</v>
      </c>
      <c r="AL261" s="42">
        <f>VLOOKUP(C261,[1]Sheet2!$A$1:$AS$610,36,FALSE)</f>
        <v>0</v>
      </c>
      <c r="AM261" s="42">
        <f>VLOOKUP(C261,[1]Sheet2!$A$1:$AS$610,37,FALSE)</f>
        <v>0</v>
      </c>
      <c r="AN261" s="42">
        <f>VLOOKUP(C261,[1]Sheet2!$A$1:$AS$610,38,FALSE)</f>
        <v>0</v>
      </c>
      <c r="AO261" s="42">
        <f>VLOOKUP(C261,[1]Sheet2!$A$1:$AS$610,39,FALSE)</f>
        <v>0</v>
      </c>
      <c r="AP261" s="42">
        <f>VLOOKUP(C261,[1]Sheet2!$A$1:$AS$610,40,FALSE)</f>
        <v>0</v>
      </c>
      <c r="AQ261" s="42">
        <f t="shared" si="206"/>
        <v>0</v>
      </c>
      <c r="AR261" s="42">
        <f>VLOOKUP(C261,[1]Sheet2!$A$1:$AS$610,42,FALSE)</f>
        <v>0</v>
      </c>
      <c r="AS261" s="42">
        <f>VLOOKUP(C261,[1]Sheet2!$A$1:$AS$610,43,FALSE)</f>
        <v>0</v>
      </c>
      <c r="AT261" s="42">
        <f>VLOOKUP(C261,[1]Sheet2!$A$1:$AS$610,44,FALSE)</f>
        <v>0</v>
      </c>
      <c r="AU261" s="42">
        <f>VLOOKUP(C261,[1]Sheet2!$A$1:$AS$610,45,FALSE)</f>
        <v>0</v>
      </c>
      <c r="AV261" s="43">
        <f t="shared" si="207"/>
        <v>-42840000000</v>
      </c>
      <c r="AW261" s="43">
        <f t="shared" si="179"/>
        <v>42840000000</v>
      </c>
      <c r="AX261" s="44">
        <f t="shared" si="177"/>
        <v>0</v>
      </c>
    </row>
    <row r="262" spans="1:50" s="45" customFormat="1" ht="15" customHeight="1" x14ac:dyDescent="0.25">
      <c r="A262" s="37">
        <f t="shared" si="224"/>
        <v>194</v>
      </c>
      <c r="B262" s="37">
        <f t="shared" si="224"/>
        <v>5</v>
      </c>
      <c r="C262" s="38" t="s">
        <v>364</v>
      </c>
      <c r="D262" s="39" t="s">
        <v>179</v>
      </c>
      <c r="E262" s="40">
        <v>42727</v>
      </c>
      <c r="F262" s="41">
        <f t="shared" si="198"/>
        <v>2110492356000</v>
      </c>
      <c r="G262" s="42">
        <f t="shared" si="199"/>
        <v>260593837000</v>
      </c>
      <c r="H262" s="42">
        <v>74186500000</v>
      </c>
      <c r="I262" s="42">
        <v>14723377000</v>
      </c>
      <c r="J262" s="42">
        <v>11632060000</v>
      </c>
      <c r="K262" s="42">
        <v>160051900000</v>
      </c>
      <c r="L262" s="42">
        <f t="shared" si="200"/>
        <v>1192086113000</v>
      </c>
      <c r="M262" s="42">
        <v>45606961000</v>
      </c>
      <c r="N262" s="42">
        <v>1032744010000</v>
      </c>
      <c r="O262" s="42">
        <v>113735142000</v>
      </c>
      <c r="P262" s="42">
        <f t="shared" si="201"/>
        <v>657812406000</v>
      </c>
      <c r="Q262" s="42">
        <v>11168360000</v>
      </c>
      <c r="R262" s="42">
        <v>0</v>
      </c>
      <c r="S262" s="42">
        <v>120556279000</v>
      </c>
      <c r="T262" s="42">
        <v>262124568000</v>
      </c>
      <c r="U262" s="42">
        <v>263963199000</v>
      </c>
      <c r="V262" s="42">
        <f t="shared" si="202"/>
        <v>2142157436000</v>
      </c>
      <c r="W262" s="42">
        <f t="shared" si="203"/>
        <v>1324678393000</v>
      </c>
      <c r="X262" s="42">
        <v>917348268000</v>
      </c>
      <c r="Y262" s="42">
        <v>0</v>
      </c>
      <c r="Z262" s="42">
        <v>0</v>
      </c>
      <c r="AA262" s="42">
        <v>38282915000</v>
      </c>
      <c r="AB262" s="42">
        <v>13950000000</v>
      </c>
      <c r="AC262" s="42">
        <v>8890988000</v>
      </c>
      <c r="AD262" s="42">
        <v>344156222000</v>
      </c>
      <c r="AE262" s="42">
        <v>2050000000</v>
      </c>
      <c r="AF262" s="42">
        <f t="shared" si="204"/>
        <v>817479043000</v>
      </c>
      <c r="AG262" s="42">
        <v>66956071000</v>
      </c>
      <c r="AH262" s="42">
        <v>338653482000</v>
      </c>
      <c r="AI262" s="42">
        <v>411869490000</v>
      </c>
      <c r="AJ262" s="42">
        <f t="shared" si="205"/>
        <v>64317684000</v>
      </c>
      <c r="AK262" s="42">
        <v>64056570000</v>
      </c>
      <c r="AL262" s="42">
        <v>0</v>
      </c>
      <c r="AM262" s="42">
        <v>0</v>
      </c>
      <c r="AN262" s="42">
        <v>0</v>
      </c>
      <c r="AO262" s="42">
        <v>261114000</v>
      </c>
      <c r="AP262" s="42">
        <v>0</v>
      </c>
      <c r="AQ262" s="42">
        <f t="shared" si="206"/>
        <v>32652604000</v>
      </c>
      <c r="AR262" s="42">
        <v>0</v>
      </c>
      <c r="AS262" s="42">
        <v>29544789000</v>
      </c>
      <c r="AT262" s="42">
        <v>0</v>
      </c>
      <c r="AU262" s="42">
        <v>3107815000</v>
      </c>
      <c r="AV262" s="43">
        <f t="shared" si="207"/>
        <v>-31665080000</v>
      </c>
      <c r="AW262" s="43">
        <f t="shared" si="179"/>
        <v>31665080000</v>
      </c>
      <c r="AX262" s="44">
        <f t="shared" si="177"/>
        <v>0</v>
      </c>
    </row>
    <row r="263" spans="1:50" s="45" customFormat="1" ht="15" customHeight="1" x14ac:dyDescent="0.25">
      <c r="A263" s="37">
        <f t="shared" si="224"/>
        <v>195</v>
      </c>
      <c r="B263" s="37">
        <f t="shared" si="224"/>
        <v>6</v>
      </c>
      <c r="C263" s="38" t="s">
        <v>365</v>
      </c>
      <c r="D263" s="39" t="s">
        <v>96</v>
      </c>
      <c r="E263" s="40">
        <v>42725</v>
      </c>
      <c r="F263" s="41">
        <f t="shared" si="198"/>
        <v>2670497687000</v>
      </c>
      <c r="G263" s="42">
        <f t="shared" si="199"/>
        <v>373410356000</v>
      </c>
      <c r="H263" s="42">
        <v>62048770000</v>
      </c>
      <c r="I263" s="42">
        <v>15720468000</v>
      </c>
      <c r="J263" s="42">
        <v>4230732000</v>
      </c>
      <c r="K263" s="42">
        <v>291410386000</v>
      </c>
      <c r="L263" s="42">
        <f t="shared" si="200"/>
        <v>1539318500000</v>
      </c>
      <c r="M263" s="42">
        <v>40263233000</v>
      </c>
      <c r="N263" s="42">
        <v>1339381605000</v>
      </c>
      <c r="O263" s="42">
        <v>159673662000</v>
      </c>
      <c r="P263" s="42">
        <f t="shared" si="201"/>
        <v>757768831000</v>
      </c>
      <c r="Q263" s="42">
        <v>0</v>
      </c>
      <c r="R263" s="42">
        <v>0</v>
      </c>
      <c r="S263" s="42">
        <v>197586420000</v>
      </c>
      <c r="T263" s="42">
        <v>289260073000</v>
      </c>
      <c r="U263" s="42">
        <v>270922338000</v>
      </c>
      <c r="V263" s="42">
        <f t="shared" si="202"/>
        <v>2874247890000</v>
      </c>
      <c r="W263" s="42">
        <f t="shared" si="203"/>
        <v>1749236271000</v>
      </c>
      <c r="X263" s="42">
        <v>1173864400000</v>
      </c>
      <c r="Y263" s="42">
        <v>0</v>
      </c>
      <c r="Z263" s="42">
        <v>0</v>
      </c>
      <c r="AA263" s="42">
        <v>36038700000</v>
      </c>
      <c r="AB263" s="42">
        <v>35699850000</v>
      </c>
      <c r="AC263" s="42">
        <v>8093052000</v>
      </c>
      <c r="AD263" s="42">
        <v>490540269000</v>
      </c>
      <c r="AE263" s="42">
        <v>5000000000</v>
      </c>
      <c r="AF263" s="42">
        <f t="shared" si="204"/>
        <v>1125011619000</v>
      </c>
      <c r="AG263" s="42">
        <v>37279803000</v>
      </c>
      <c r="AH263" s="42">
        <v>561328584000</v>
      </c>
      <c r="AI263" s="42">
        <v>526403232000</v>
      </c>
      <c r="AJ263" s="42">
        <f t="shared" si="205"/>
        <v>212250203000</v>
      </c>
      <c r="AK263" s="42">
        <v>212150203000</v>
      </c>
      <c r="AL263" s="42">
        <v>0</v>
      </c>
      <c r="AM263" s="42">
        <v>0</v>
      </c>
      <c r="AN263" s="42">
        <v>0</v>
      </c>
      <c r="AO263" s="42">
        <v>100000000</v>
      </c>
      <c r="AP263" s="42">
        <v>0</v>
      </c>
      <c r="AQ263" s="42">
        <f t="shared" si="206"/>
        <v>8500000000</v>
      </c>
      <c r="AR263" s="42">
        <v>0</v>
      </c>
      <c r="AS263" s="42">
        <v>8500000000</v>
      </c>
      <c r="AT263" s="42">
        <v>0</v>
      </c>
      <c r="AU263" s="42">
        <v>0</v>
      </c>
      <c r="AV263" s="43">
        <f t="shared" si="207"/>
        <v>-203750203000</v>
      </c>
      <c r="AW263" s="43">
        <f t="shared" si="179"/>
        <v>203750203000</v>
      </c>
      <c r="AX263" s="44">
        <f t="shared" si="177"/>
        <v>0</v>
      </c>
    </row>
    <row r="264" spans="1:50" s="45" customFormat="1" ht="15" customHeight="1" x14ac:dyDescent="0.25">
      <c r="A264" s="37">
        <f t="shared" si="224"/>
        <v>196</v>
      </c>
      <c r="B264" s="37">
        <f t="shared" si="224"/>
        <v>7</v>
      </c>
      <c r="C264" s="38" t="s">
        <v>366</v>
      </c>
      <c r="D264" s="39" t="s">
        <v>94</v>
      </c>
      <c r="E264" s="40">
        <v>42720</v>
      </c>
      <c r="F264" s="41">
        <f t="shared" si="198"/>
        <v>2898315452575</v>
      </c>
      <c r="G264" s="42">
        <f t="shared" si="199"/>
        <v>359683430575</v>
      </c>
      <c r="H264" s="42">
        <v>125915000000</v>
      </c>
      <c r="I264" s="42">
        <v>22291715575</v>
      </c>
      <c r="J264" s="42">
        <v>13949732000</v>
      </c>
      <c r="K264" s="42">
        <v>197526983000</v>
      </c>
      <c r="L264" s="42">
        <f t="shared" si="200"/>
        <v>1733835113000</v>
      </c>
      <c r="M264" s="42">
        <v>76372132000</v>
      </c>
      <c r="N264" s="42">
        <v>1510054931000</v>
      </c>
      <c r="O264" s="42">
        <v>147408050000</v>
      </c>
      <c r="P264" s="42">
        <f t="shared" si="201"/>
        <v>804796909000</v>
      </c>
      <c r="Q264" s="42">
        <v>5000000000</v>
      </c>
      <c r="R264" s="42">
        <v>0</v>
      </c>
      <c r="S264" s="42">
        <v>225000000000</v>
      </c>
      <c r="T264" s="42">
        <v>342712855000</v>
      </c>
      <c r="U264" s="42">
        <v>232084054000</v>
      </c>
      <c r="V264" s="42">
        <f t="shared" si="202"/>
        <v>2980319089600</v>
      </c>
      <c r="W264" s="42">
        <f t="shared" si="203"/>
        <v>1794296926100</v>
      </c>
      <c r="X264" s="42">
        <v>1293459309100</v>
      </c>
      <c r="Y264" s="42">
        <v>0</v>
      </c>
      <c r="Z264" s="42">
        <v>390000000</v>
      </c>
      <c r="AA264" s="42">
        <v>41732100000</v>
      </c>
      <c r="AB264" s="42">
        <v>17152150000</v>
      </c>
      <c r="AC264" s="42">
        <v>13875905000</v>
      </c>
      <c r="AD264" s="42">
        <v>423038652000</v>
      </c>
      <c r="AE264" s="42">
        <v>4648810000</v>
      </c>
      <c r="AF264" s="42">
        <f t="shared" si="204"/>
        <v>1186022163500</v>
      </c>
      <c r="AG264" s="42">
        <v>128998616740</v>
      </c>
      <c r="AH264" s="42">
        <v>400256289780</v>
      </c>
      <c r="AI264" s="42">
        <v>656767256980</v>
      </c>
      <c r="AJ264" s="42">
        <f t="shared" si="205"/>
        <v>97003637025</v>
      </c>
      <c r="AK264" s="42">
        <v>97003637025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f t="shared" si="206"/>
        <v>15000000000</v>
      </c>
      <c r="AR264" s="42">
        <v>0</v>
      </c>
      <c r="AS264" s="42">
        <v>15000000000</v>
      </c>
      <c r="AT264" s="42">
        <v>0</v>
      </c>
      <c r="AU264" s="42">
        <v>0</v>
      </c>
      <c r="AV264" s="43">
        <f t="shared" si="207"/>
        <v>-82003637025</v>
      </c>
      <c r="AW264" s="43">
        <f t="shared" si="179"/>
        <v>82003637025</v>
      </c>
      <c r="AX264" s="44">
        <f t="shared" si="177"/>
        <v>0</v>
      </c>
    </row>
    <row r="265" spans="1:50" s="45" customFormat="1" ht="15" customHeight="1" x14ac:dyDescent="0.25">
      <c r="A265" s="37">
        <f t="shared" si="224"/>
        <v>197</v>
      </c>
      <c r="B265" s="37">
        <f t="shared" si="224"/>
        <v>8</v>
      </c>
      <c r="C265" s="38" t="s">
        <v>367</v>
      </c>
      <c r="D265" s="39" t="s">
        <v>94</v>
      </c>
      <c r="E265" s="40">
        <v>42727</v>
      </c>
      <c r="F265" s="41">
        <f t="shared" si="198"/>
        <v>1859520348000</v>
      </c>
      <c r="G265" s="42">
        <f t="shared" si="199"/>
        <v>256033200000</v>
      </c>
      <c r="H265" s="42">
        <f>VLOOKUP(C265,[1]Sheet2!$A$1:$AS$610,6,FALSE)</f>
        <v>82907000000</v>
      </c>
      <c r="I265" s="42">
        <f>VLOOKUP(C265,[1]Sheet2!$A$1:$AS$610,7,FALSE)</f>
        <v>22541200000</v>
      </c>
      <c r="J265" s="42">
        <f>VLOOKUP(C265,[1]Sheet2!$A$1:$AS$610,8,FALSE)</f>
        <v>14525000000</v>
      </c>
      <c r="K265" s="42">
        <f>VLOOKUP(C265,[1]Sheet2!$A$1:$AS$610,9,FALSE)</f>
        <v>136060000000</v>
      </c>
      <c r="L265" s="42">
        <f t="shared" si="200"/>
        <v>1103342246000</v>
      </c>
      <c r="M265" s="42">
        <f>VLOOKUP(C265,[1]Sheet2!$A$1:$AS$610,11,FALSE)</f>
        <v>48681693000</v>
      </c>
      <c r="N265" s="42">
        <f>VLOOKUP(C265,[1]Sheet2!$A$1:$AS$610,12,FALSE)</f>
        <v>958000609000</v>
      </c>
      <c r="O265" s="42">
        <f>VLOOKUP(C265,[1]Sheet2!$A$1:$AS$610,13,FALSE)</f>
        <v>96659944000</v>
      </c>
      <c r="P265" s="42">
        <f t="shared" si="201"/>
        <v>500144902000</v>
      </c>
      <c r="Q265" s="42">
        <f>VLOOKUP(C265,[1]Sheet2!$A$1:$AS$610,15,FALSE)</f>
        <v>0</v>
      </c>
      <c r="R265" s="42">
        <f>VLOOKUP(C265,[1]Sheet2!$A$1:$AS$610,16,FALSE)</f>
        <v>0</v>
      </c>
      <c r="S265" s="42">
        <f>VLOOKUP(C265,[1]Sheet2!$A$1:$AS$610,17,FALSE)</f>
        <v>110895896000</v>
      </c>
      <c r="T265" s="42">
        <f>VLOOKUP(C265,[1]Sheet2!$A$1:$AS$610,18,FALSE)</f>
        <v>177653513000</v>
      </c>
      <c r="U265" s="42">
        <f>VLOOKUP(C265,[1]Sheet2!$A$1:$AS$610,19,FALSE)</f>
        <v>211595493000</v>
      </c>
      <c r="V265" s="42">
        <f t="shared" si="202"/>
        <v>1935220348000</v>
      </c>
      <c r="W265" s="42">
        <f t="shared" si="203"/>
        <v>1163653424000</v>
      </c>
      <c r="X265" s="42">
        <f>VLOOKUP(C265,[1]Sheet2!$A$1:$AS$610,22,FALSE)</f>
        <v>779203851000</v>
      </c>
      <c r="Y265" s="42">
        <f>VLOOKUP(C265,[1]Sheet2!$A$1:$AS$610,23,FALSE)</f>
        <v>0</v>
      </c>
      <c r="Z265" s="42">
        <f>VLOOKUP(C265,[1]Sheet2!$A$1:$AS$610,24,FALSE)</f>
        <v>0</v>
      </c>
      <c r="AA265" s="42">
        <f>VLOOKUP(C265,[1]Sheet2!$A$1:$AS$610,25,FALSE)</f>
        <v>7600000000</v>
      </c>
      <c r="AB265" s="42">
        <f>VLOOKUP(C265,[1]Sheet2!$A$1:$AS$610,26,FALSE)</f>
        <v>1461200000</v>
      </c>
      <c r="AC265" s="42">
        <f>VLOOKUP(C265,[1]Sheet2!$A$1:$AS$610,27,FALSE)</f>
        <v>10032200000</v>
      </c>
      <c r="AD265" s="42">
        <f>VLOOKUP(C265,[1]Sheet2!$A$1:$AS$610,28,FALSE)</f>
        <v>363356173000</v>
      </c>
      <c r="AE265" s="42">
        <f>VLOOKUP(C265,[1]Sheet2!$A$1:$AS$610,29,FALSE)</f>
        <v>2000000000</v>
      </c>
      <c r="AF265" s="42">
        <f t="shared" si="204"/>
        <v>771566924000</v>
      </c>
      <c r="AG265" s="42">
        <f>VLOOKUP(C265,[1]Sheet2!$A$1:$AS$610,31,FALSE)</f>
        <v>114732786000</v>
      </c>
      <c r="AH265" s="42">
        <f>VLOOKUP(C265,[1]Sheet2!$A$1:$AS$610,32,FALSE)</f>
        <v>290924720700</v>
      </c>
      <c r="AI265" s="42">
        <f>VLOOKUP(C265,[1]Sheet2!$A$1:$AS$610,33,FALSE)</f>
        <v>365909417300</v>
      </c>
      <c r="AJ265" s="42">
        <f t="shared" si="205"/>
        <v>90000000000</v>
      </c>
      <c r="AK265" s="42">
        <f>VLOOKUP(C265,[1]Sheet2!$A$1:$AS$610,35,FALSE)</f>
        <v>90000000000</v>
      </c>
      <c r="AL265" s="42">
        <f>VLOOKUP(C265,[1]Sheet2!$A$1:$AS$610,36,FALSE)</f>
        <v>0</v>
      </c>
      <c r="AM265" s="42">
        <f>VLOOKUP(C265,[1]Sheet2!$A$1:$AS$610,37,FALSE)</f>
        <v>0</v>
      </c>
      <c r="AN265" s="42">
        <f>VLOOKUP(C265,[1]Sheet2!$A$1:$AS$610,38,FALSE)</f>
        <v>0</v>
      </c>
      <c r="AO265" s="42">
        <f>VLOOKUP(C265,[1]Sheet2!$A$1:$AS$610,39,FALSE)</f>
        <v>0</v>
      </c>
      <c r="AP265" s="42">
        <f>VLOOKUP(C265,[1]Sheet2!$A$1:$AS$610,40,FALSE)</f>
        <v>0</v>
      </c>
      <c r="AQ265" s="42">
        <f t="shared" si="206"/>
        <v>14300000000</v>
      </c>
      <c r="AR265" s="42">
        <f>VLOOKUP(C265,[1]Sheet2!$A$1:$AS$610,42,FALSE)</f>
        <v>0</v>
      </c>
      <c r="AS265" s="42">
        <f>VLOOKUP(C265,[1]Sheet2!$A$1:$AS$610,43,FALSE)</f>
        <v>14300000000</v>
      </c>
      <c r="AT265" s="42">
        <f>VLOOKUP(C265,[1]Sheet2!$A$1:$AS$610,44,FALSE)</f>
        <v>0</v>
      </c>
      <c r="AU265" s="42">
        <f>VLOOKUP(C265,[1]Sheet2!$A$1:$AS$610,45,FALSE)</f>
        <v>0</v>
      </c>
      <c r="AV265" s="43">
        <f t="shared" si="207"/>
        <v>-75700000000</v>
      </c>
      <c r="AW265" s="43">
        <f t="shared" si="179"/>
        <v>75700000000</v>
      </c>
      <c r="AX265" s="44">
        <f t="shared" si="177"/>
        <v>0</v>
      </c>
    </row>
    <row r="266" spans="1:50" s="45" customFormat="1" ht="15" customHeight="1" x14ac:dyDescent="0.25">
      <c r="A266" s="37">
        <f t="shared" si="224"/>
        <v>198</v>
      </c>
      <c r="B266" s="37">
        <f t="shared" si="224"/>
        <v>9</v>
      </c>
      <c r="C266" s="38" t="s">
        <v>368</v>
      </c>
      <c r="D266" s="39" t="s">
        <v>174</v>
      </c>
      <c r="E266" s="40">
        <v>42734</v>
      </c>
      <c r="F266" s="41">
        <f t="shared" si="198"/>
        <v>2216659182000</v>
      </c>
      <c r="G266" s="42">
        <f t="shared" si="199"/>
        <v>295990910000</v>
      </c>
      <c r="H266" s="42">
        <v>51540000000</v>
      </c>
      <c r="I266" s="42">
        <v>11488818000</v>
      </c>
      <c r="J266" s="42">
        <v>26501000000</v>
      </c>
      <c r="K266" s="42">
        <v>206461092000</v>
      </c>
      <c r="L266" s="42">
        <f t="shared" si="200"/>
        <v>1303628026000</v>
      </c>
      <c r="M266" s="42">
        <v>43796097000</v>
      </c>
      <c r="N266" s="42">
        <v>1110337027000</v>
      </c>
      <c r="O266" s="42">
        <v>149494902000</v>
      </c>
      <c r="P266" s="42">
        <f t="shared" si="201"/>
        <v>617040246000</v>
      </c>
      <c r="Q266" s="42">
        <v>5571358000</v>
      </c>
      <c r="R266" s="42">
        <v>0</v>
      </c>
      <c r="S266" s="42">
        <v>147170081000</v>
      </c>
      <c r="T266" s="42">
        <v>234673373000</v>
      </c>
      <c r="U266" s="42">
        <v>229625434000</v>
      </c>
      <c r="V266" s="42">
        <f t="shared" si="202"/>
        <v>2450522226143</v>
      </c>
      <c r="W266" s="42">
        <f t="shared" si="203"/>
        <v>1401922276143</v>
      </c>
      <c r="X266" s="42">
        <v>913462477999</v>
      </c>
      <c r="Y266" s="42">
        <v>2022000000</v>
      </c>
      <c r="Z266" s="42">
        <v>506500000</v>
      </c>
      <c r="AA266" s="42">
        <v>36398500000</v>
      </c>
      <c r="AB266" s="42">
        <v>20513250000</v>
      </c>
      <c r="AC266" s="42">
        <v>8299477844</v>
      </c>
      <c r="AD266" s="42">
        <v>416708217300</v>
      </c>
      <c r="AE266" s="42">
        <v>4011853000</v>
      </c>
      <c r="AF266" s="42">
        <f t="shared" si="204"/>
        <v>1048599950000</v>
      </c>
      <c r="AG266" s="42">
        <v>60669148850</v>
      </c>
      <c r="AH266" s="42">
        <v>459839907230</v>
      </c>
      <c r="AI266" s="42">
        <v>528090893920</v>
      </c>
      <c r="AJ266" s="42">
        <f t="shared" si="205"/>
        <v>274616644143</v>
      </c>
      <c r="AK266" s="42">
        <v>72309982143</v>
      </c>
      <c r="AL266" s="42">
        <v>0</v>
      </c>
      <c r="AM266" s="42">
        <v>0</v>
      </c>
      <c r="AN266" s="42">
        <v>200000000000</v>
      </c>
      <c r="AO266" s="42">
        <v>0</v>
      </c>
      <c r="AP266" s="42">
        <v>2306662000</v>
      </c>
      <c r="AQ266" s="42">
        <f t="shared" si="206"/>
        <v>40753600000</v>
      </c>
      <c r="AR266" s="42">
        <v>0</v>
      </c>
      <c r="AS266" s="42">
        <v>40043600000</v>
      </c>
      <c r="AT266" s="42">
        <v>0</v>
      </c>
      <c r="AU266" s="42">
        <v>710000000</v>
      </c>
      <c r="AV266" s="43">
        <f t="shared" si="207"/>
        <v>-233863044143</v>
      </c>
      <c r="AW266" s="43">
        <f t="shared" si="179"/>
        <v>233863044143</v>
      </c>
      <c r="AX266" s="44">
        <f t="shared" si="177"/>
        <v>0</v>
      </c>
    </row>
    <row r="267" spans="1:50" s="45" customFormat="1" ht="15" customHeight="1" x14ac:dyDescent="0.25">
      <c r="A267" s="37">
        <f t="shared" si="224"/>
        <v>199</v>
      </c>
      <c r="B267" s="37">
        <f t="shared" si="224"/>
        <v>10</v>
      </c>
      <c r="C267" s="38" t="s">
        <v>369</v>
      </c>
      <c r="D267" s="39" t="s">
        <v>258</v>
      </c>
      <c r="E267" s="40">
        <v>42732</v>
      </c>
      <c r="F267" s="41">
        <f t="shared" si="198"/>
        <v>1966502024000</v>
      </c>
      <c r="G267" s="42">
        <f t="shared" si="199"/>
        <v>276034167000</v>
      </c>
      <c r="H267" s="42">
        <v>61016000000</v>
      </c>
      <c r="I267" s="42">
        <v>15552901000</v>
      </c>
      <c r="J267" s="42">
        <v>9924400000</v>
      </c>
      <c r="K267" s="42">
        <v>189540866000</v>
      </c>
      <c r="L267" s="42">
        <f t="shared" si="200"/>
        <v>1163132792000</v>
      </c>
      <c r="M267" s="42">
        <v>44259349000</v>
      </c>
      <c r="N267" s="42">
        <v>1000373359000</v>
      </c>
      <c r="O267" s="42">
        <v>118500084000</v>
      </c>
      <c r="P267" s="42">
        <f t="shared" si="201"/>
        <v>527335065000</v>
      </c>
      <c r="Q267" s="42">
        <v>16184250000</v>
      </c>
      <c r="R267" s="42">
        <v>0</v>
      </c>
      <c r="S267" s="42">
        <v>97935325000</v>
      </c>
      <c r="T267" s="42">
        <v>254450394000</v>
      </c>
      <c r="U267" s="42">
        <v>158765096000</v>
      </c>
      <c r="V267" s="42">
        <f t="shared" si="202"/>
        <v>2230152024000</v>
      </c>
      <c r="W267" s="42">
        <f t="shared" si="203"/>
        <v>1303647774000</v>
      </c>
      <c r="X267" s="42">
        <v>921495759000</v>
      </c>
      <c r="Y267" s="42">
        <v>0</v>
      </c>
      <c r="Z267" s="42">
        <v>3484085000</v>
      </c>
      <c r="AA267" s="42">
        <v>48939064000</v>
      </c>
      <c r="AB267" s="42">
        <v>12417310000</v>
      </c>
      <c r="AC267" s="42">
        <v>12097619000</v>
      </c>
      <c r="AD267" s="42">
        <v>302045401000</v>
      </c>
      <c r="AE267" s="42">
        <v>3168536000</v>
      </c>
      <c r="AF267" s="42">
        <f t="shared" si="204"/>
        <v>926504250000</v>
      </c>
      <c r="AG267" s="42">
        <v>27938057000</v>
      </c>
      <c r="AH267" s="42">
        <v>535903426000</v>
      </c>
      <c r="AI267" s="42">
        <v>362662767000</v>
      </c>
      <c r="AJ267" s="42">
        <f t="shared" si="205"/>
        <v>281400000000</v>
      </c>
      <c r="AK267" s="42">
        <v>281400000000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f t="shared" si="206"/>
        <v>17750000000</v>
      </c>
      <c r="AR267" s="42">
        <v>0</v>
      </c>
      <c r="AS267" s="42">
        <v>17750000000</v>
      </c>
      <c r="AT267" s="42">
        <v>0</v>
      </c>
      <c r="AU267" s="42">
        <v>0</v>
      </c>
      <c r="AV267" s="43">
        <f t="shared" si="207"/>
        <v>-263650000000</v>
      </c>
      <c r="AW267" s="43">
        <f t="shared" si="179"/>
        <v>263650000000</v>
      </c>
      <c r="AX267" s="44">
        <f t="shared" si="177"/>
        <v>0</v>
      </c>
    </row>
    <row r="268" spans="1:50" s="45" customFormat="1" ht="15" customHeight="1" x14ac:dyDescent="0.25">
      <c r="A268" s="37">
        <f t="shared" si="224"/>
        <v>200</v>
      </c>
      <c r="B268" s="37">
        <f t="shared" si="224"/>
        <v>11</v>
      </c>
      <c r="C268" s="38" t="s">
        <v>370</v>
      </c>
      <c r="D268" s="39" t="s">
        <v>258</v>
      </c>
      <c r="E268" s="40">
        <v>42733</v>
      </c>
      <c r="F268" s="41">
        <f t="shared" si="198"/>
        <v>1955048970000</v>
      </c>
      <c r="G268" s="42">
        <f t="shared" si="199"/>
        <v>280521424000</v>
      </c>
      <c r="H268" s="42">
        <v>111583278000</v>
      </c>
      <c r="I268" s="42">
        <v>23075315000</v>
      </c>
      <c r="J268" s="42">
        <v>10243338000</v>
      </c>
      <c r="K268" s="42">
        <v>135619493000</v>
      </c>
      <c r="L268" s="42">
        <f t="shared" si="200"/>
        <v>1383087119000</v>
      </c>
      <c r="M268" s="42">
        <v>39361055000</v>
      </c>
      <c r="N268" s="42">
        <v>996164049000</v>
      </c>
      <c r="O268" s="42">
        <v>347562015000</v>
      </c>
      <c r="P268" s="42">
        <f t="shared" si="201"/>
        <v>291440427000</v>
      </c>
      <c r="Q268" s="42">
        <v>0</v>
      </c>
      <c r="R268" s="42">
        <v>0</v>
      </c>
      <c r="S268" s="42">
        <v>103533194000</v>
      </c>
      <c r="T268" s="42">
        <f>187907233000-133065748000</f>
        <v>54841485000</v>
      </c>
      <c r="U268" s="42">
        <v>133065748000</v>
      </c>
      <c r="V268" s="42">
        <f t="shared" si="202"/>
        <v>2042548970000</v>
      </c>
      <c r="W268" s="42">
        <f t="shared" si="203"/>
        <v>1445900457000</v>
      </c>
      <c r="X268" s="42">
        <v>1068375534000</v>
      </c>
      <c r="Y268" s="42">
        <v>0</v>
      </c>
      <c r="Z268" s="42">
        <v>0</v>
      </c>
      <c r="AA268" s="42">
        <v>68757552000</v>
      </c>
      <c r="AB268" s="42">
        <v>6670000000</v>
      </c>
      <c r="AC268" s="42">
        <v>13465860000</v>
      </c>
      <c r="AD268" s="42">
        <v>288331511000</v>
      </c>
      <c r="AE268" s="42">
        <v>300000000</v>
      </c>
      <c r="AF268" s="42">
        <f t="shared" si="204"/>
        <v>596648513000</v>
      </c>
      <c r="AG268" s="42">
        <v>21102254900</v>
      </c>
      <c r="AH268" s="42">
        <v>367772215700</v>
      </c>
      <c r="AI268" s="42">
        <v>207774042400</v>
      </c>
      <c r="AJ268" s="42">
        <f t="shared" si="205"/>
        <v>97500000000</v>
      </c>
      <c r="AK268" s="42">
        <v>97500000000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f t="shared" si="206"/>
        <v>10000000000</v>
      </c>
      <c r="AR268" s="42">
        <v>0</v>
      </c>
      <c r="AS268" s="42">
        <v>10000000000</v>
      </c>
      <c r="AT268" s="42">
        <v>0</v>
      </c>
      <c r="AU268" s="42">
        <v>0</v>
      </c>
      <c r="AV268" s="43">
        <f t="shared" si="207"/>
        <v>-87500000000</v>
      </c>
      <c r="AW268" s="43">
        <f t="shared" si="179"/>
        <v>87500000000</v>
      </c>
      <c r="AX268" s="44">
        <f t="shared" si="177"/>
        <v>0</v>
      </c>
    </row>
    <row r="269" spans="1:50" s="45" customFormat="1" ht="15" customHeight="1" x14ac:dyDescent="0.25">
      <c r="A269" s="37">
        <f t="shared" si="224"/>
        <v>201</v>
      </c>
      <c r="B269" s="37">
        <f t="shared" si="224"/>
        <v>12</v>
      </c>
      <c r="C269" s="38" t="s">
        <v>371</v>
      </c>
      <c r="D269" s="39" t="s">
        <v>94</v>
      </c>
      <c r="E269" s="40">
        <v>42733</v>
      </c>
      <c r="F269" s="41">
        <f t="shared" si="198"/>
        <v>2644349237000</v>
      </c>
      <c r="G269" s="42">
        <f t="shared" si="199"/>
        <v>293481316000</v>
      </c>
      <c r="H269" s="42">
        <v>57732000000</v>
      </c>
      <c r="I269" s="42">
        <v>30921373000</v>
      </c>
      <c r="J269" s="42">
        <v>9620000000</v>
      </c>
      <c r="K269" s="42">
        <v>195207943000</v>
      </c>
      <c r="L269" s="42">
        <f t="shared" si="200"/>
        <v>1736520547000</v>
      </c>
      <c r="M269" s="42">
        <v>44054830000</v>
      </c>
      <c r="N269" s="42">
        <v>1256068249000</v>
      </c>
      <c r="O269" s="42">
        <v>436397468000</v>
      </c>
      <c r="P269" s="42">
        <f t="shared" si="201"/>
        <v>614347374000</v>
      </c>
      <c r="Q269" s="42">
        <v>1500000000</v>
      </c>
      <c r="R269" s="42">
        <v>0</v>
      </c>
      <c r="S269" s="42">
        <v>99365806000</v>
      </c>
      <c r="T269" s="42">
        <v>51141752000</v>
      </c>
      <c r="U269" s="42">
        <f>102341755000+359998061000</f>
        <v>462339816000</v>
      </c>
      <c r="V269" s="42">
        <f t="shared" si="202"/>
        <v>2712153687000</v>
      </c>
      <c r="W269" s="42">
        <f t="shared" si="203"/>
        <v>1746687127000</v>
      </c>
      <c r="X269" s="42">
        <v>1149032612000</v>
      </c>
      <c r="Y269" s="42">
        <v>0</v>
      </c>
      <c r="Z269" s="42">
        <v>0</v>
      </c>
      <c r="AA269" s="42">
        <v>37704000000</v>
      </c>
      <c r="AB269" s="42">
        <v>48871280000</v>
      </c>
      <c r="AC269" s="42">
        <v>7949969000</v>
      </c>
      <c r="AD269" s="42">
        <v>501129266000</v>
      </c>
      <c r="AE269" s="42">
        <v>2000000000</v>
      </c>
      <c r="AF269" s="42">
        <f t="shared" si="204"/>
        <v>965466560000</v>
      </c>
      <c r="AG269" s="42">
        <v>51086192000</v>
      </c>
      <c r="AH269" s="42">
        <v>437988701000</v>
      </c>
      <c r="AI269" s="42">
        <v>476391667000</v>
      </c>
      <c r="AJ269" s="42">
        <f t="shared" si="205"/>
        <v>77304450000</v>
      </c>
      <c r="AK269" s="42">
        <v>75804450000</v>
      </c>
      <c r="AL269" s="42">
        <v>0</v>
      </c>
      <c r="AM269" s="42">
        <v>0</v>
      </c>
      <c r="AN269" s="42">
        <v>0</v>
      </c>
      <c r="AO269" s="42">
        <v>1500000000</v>
      </c>
      <c r="AP269" s="42">
        <v>0</v>
      </c>
      <c r="AQ269" s="42">
        <f t="shared" si="206"/>
        <v>9500000000</v>
      </c>
      <c r="AR269" s="42">
        <v>0</v>
      </c>
      <c r="AS269" s="42">
        <v>8000000000</v>
      </c>
      <c r="AT269" s="42">
        <v>0</v>
      </c>
      <c r="AU269" s="42">
        <v>1500000000</v>
      </c>
      <c r="AV269" s="43">
        <f t="shared" si="207"/>
        <v>-67804450000</v>
      </c>
      <c r="AW269" s="43">
        <f t="shared" si="179"/>
        <v>67804450000</v>
      </c>
      <c r="AX269" s="44">
        <f t="shared" si="177"/>
        <v>0</v>
      </c>
    </row>
    <row r="270" spans="1:50" s="45" customFormat="1" ht="15" customHeight="1" x14ac:dyDescent="0.25">
      <c r="A270" s="37">
        <f t="shared" si="224"/>
        <v>202</v>
      </c>
      <c r="B270" s="37">
        <f t="shared" si="224"/>
        <v>13</v>
      </c>
      <c r="C270" s="38" t="s">
        <v>372</v>
      </c>
      <c r="D270" s="39" t="s">
        <v>99</v>
      </c>
      <c r="E270" s="40">
        <v>42734</v>
      </c>
      <c r="F270" s="41">
        <f t="shared" si="198"/>
        <v>1965578644719</v>
      </c>
      <c r="G270" s="42">
        <f t="shared" si="199"/>
        <v>291101687916</v>
      </c>
      <c r="H270" s="42">
        <f>VLOOKUP(C270,[1]Sheet2!$A$1:$AS$610,6,FALSE)</f>
        <v>83368500000</v>
      </c>
      <c r="I270" s="42">
        <f>VLOOKUP(C270,[1]Sheet2!$A$1:$AS$610,7,FALSE)</f>
        <v>24502584600</v>
      </c>
      <c r="J270" s="42">
        <f>VLOOKUP(C270,[1]Sheet2!$A$1:$AS$610,8,FALSE)</f>
        <v>12499742816</v>
      </c>
      <c r="K270" s="42">
        <f>VLOOKUP(C270,[1]Sheet2!$A$1:$AS$610,9,FALSE)</f>
        <v>170730860500</v>
      </c>
      <c r="L270" s="42">
        <f t="shared" si="200"/>
        <v>1195947846254</v>
      </c>
      <c r="M270" s="42">
        <f>VLOOKUP(C270,[1]Sheet2!$A$1:$AS$610,11,FALSE)</f>
        <v>61380122000</v>
      </c>
      <c r="N270" s="42">
        <f>VLOOKUP(C270,[1]Sheet2!$A$1:$AS$610,12,FALSE)</f>
        <v>1025802650254</v>
      </c>
      <c r="O270" s="42">
        <f>VLOOKUP(C270,[1]Sheet2!$A$1:$AS$610,13,FALSE)</f>
        <v>108765074000</v>
      </c>
      <c r="P270" s="42">
        <f t="shared" si="201"/>
        <v>478529110549</v>
      </c>
      <c r="Q270" s="42">
        <f>VLOOKUP(C270,[1]Sheet2!$A$1:$AS$610,15,FALSE)</f>
        <v>5182933549</v>
      </c>
      <c r="R270" s="42">
        <f>VLOOKUP(C270,[1]Sheet2!$A$1:$AS$610,16,FALSE)</f>
        <v>0</v>
      </c>
      <c r="S270" s="42">
        <f>VLOOKUP(C270,[1]Sheet2!$A$1:$AS$610,17,FALSE)</f>
        <v>87848856000</v>
      </c>
      <c r="T270" s="42">
        <f>VLOOKUP(C270,[1]Sheet2!$A$1:$AS$610,18,FALSE)</f>
        <v>172729543000</v>
      </c>
      <c r="U270" s="42">
        <f>VLOOKUP(C270,[1]Sheet2!$A$1:$AS$610,19,FALSE)</f>
        <v>212767778000</v>
      </c>
      <c r="V270" s="42">
        <f t="shared" si="202"/>
        <v>2090988838483</v>
      </c>
      <c r="W270" s="42">
        <f t="shared" si="203"/>
        <v>1268645765509</v>
      </c>
      <c r="X270" s="42">
        <f>VLOOKUP(C270,[1]Sheet2!$A$1:$AS$610,22,FALSE)</f>
        <v>896487131355</v>
      </c>
      <c r="Y270" s="42">
        <f>VLOOKUP(C270,[1]Sheet2!$A$1:$AS$610,23,FALSE)</f>
        <v>0</v>
      </c>
      <c r="Z270" s="42">
        <f>VLOOKUP(C270,[1]Sheet2!$A$1:$AS$610,24,FALSE)</f>
        <v>0</v>
      </c>
      <c r="AA270" s="42">
        <f>VLOOKUP(C270,[1]Sheet2!$A$1:$AS$610,25,FALSE)</f>
        <v>22653587500</v>
      </c>
      <c r="AB270" s="42">
        <f>VLOOKUP(C270,[1]Sheet2!$A$1:$AS$610,26,FALSE)</f>
        <v>970350000</v>
      </c>
      <c r="AC270" s="42">
        <f>VLOOKUP(C270,[1]Sheet2!$A$1:$AS$610,27,FALSE)</f>
        <v>10787108460</v>
      </c>
      <c r="AD270" s="42">
        <f>VLOOKUP(C270,[1]Sheet2!$A$1:$AS$610,28,FALSE)</f>
        <v>334247588194</v>
      </c>
      <c r="AE270" s="42">
        <f>VLOOKUP(C270,[1]Sheet2!$A$1:$AS$610,29,FALSE)</f>
        <v>3500000000</v>
      </c>
      <c r="AF270" s="42">
        <f t="shared" si="204"/>
        <v>822343072974</v>
      </c>
      <c r="AG270" s="42">
        <f>VLOOKUP(C270,[1]Sheet2!$A$1:$AS$610,31,FALSE)</f>
        <v>33293788000</v>
      </c>
      <c r="AH270" s="42">
        <f>VLOOKUP(C270,[1]Sheet2!$A$1:$AS$610,32,FALSE)</f>
        <v>466775218211</v>
      </c>
      <c r="AI270" s="42">
        <f>VLOOKUP(C270,[1]Sheet2!$A$1:$AS$610,33,FALSE)</f>
        <v>322274066763</v>
      </c>
      <c r="AJ270" s="42">
        <f t="shared" si="205"/>
        <v>143410193764</v>
      </c>
      <c r="AK270" s="42">
        <f>VLOOKUP(C270,[1]Sheet2!$A$1:$AS$610,35,FALSE)</f>
        <v>130410193764</v>
      </c>
      <c r="AL270" s="42">
        <f>VLOOKUP(C270,[1]Sheet2!$A$1:$AS$610,36,FALSE)</f>
        <v>0</v>
      </c>
      <c r="AM270" s="42">
        <f>VLOOKUP(C270,[1]Sheet2!$A$1:$AS$610,37,FALSE)</f>
        <v>0</v>
      </c>
      <c r="AN270" s="42">
        <f>VLOOKUP(C270,[1]Sheet2!$A$1:$AS$610,38,FALSE)</f>
        <v>0</v>
      </c>
      <c r="AO270" s="42">
        <f>VLOOKUP(C270,[1]Sheet2!$A$1:$AS$610,39,FALSE)</f>
        <v>0</v>
      </c>
      <c r="AP270" s="42">
        <f>VLOOKUP(C270,[1]Sheet2!$A$1:$AS$610,40,FALSE)</f>
        <v>13000000000</v>
      </c>
      <c r="AQ270" s="42">
        <f t="shared" si="206"/>
        <v>18000000000</v>
      </c>
      <c r="AR270" s="42">
        <f>VLOOKUP(C270,[1]Sheet2!$A$1:$AS$610,42,FALSE)</f>
        <v>0</v>
      </c>
      <c r="AS270" s="42">
        <f>VLOOKUP(C270,[1]Sheet2!$A$1:$AS$610,43,FALSE)</f>
        <v>18000000000</v>
      </c>
      <c r="AT270" s="42">
        <f>VLOOKUP(C270,[1]Sheet2!$A$1:$AS$610,44,FALSE)</f>
        <v>0</v>
      </c>
      <c r="AU270" s="42">
        <f>VLOOKUP(C270,[1]Sheet2!$A$1:$AS$610,45,FALSE)</f>
        <v>0</v>
      </c>
      <c r="AV270" s="43">
        <f t="shared" si="207"/>
        <v>-125410193764</v>
      </c>
      <c r="AW270" s="43">
        <f t="shared" si="179"/>
        <v>125410193764</v>
      </c>
      <c r="AX270" s="44">
        <f t="shared" si="177"/>
        <v>0</v>
      </c>
    </row>
    <row r="271" spans="1:50" s="45" customFormat="1" ht="15" customHeight="1" x14ac:dyDescent="0.25">
      <c r="A271" s="37">
        <f t="shared" si="224"/>
        <v>203</v>
      </c>
      <c r="B271" s="37">
        <f t="shared" si="224"/>
        <v>14</v>
      </c>
      <c r="C271" s="38" t="s">
        <v>373</v>
      </c>
      <c r="D271" s="39" t="s">
        <v>176</v>
      </c>
      <c r="E271" s="40">
        <v>42734</v>
      </c>
      <c r="F271" s="41">
        <f t="shared" si="198"/>
        <v>2471302356000</v>
      </c>
      <c r="G271" s="42">
        <f t="shared" si="199"/>
        <v>208930740000</v>
      </c>
      <c r="H271" s="42">
        <v>71570381000</v>
      </c>
      <c r="I271" s="42">
        <v>22879788000</v>
      </c>
      <c r="J271" s="42">
        <v>9025118500</v>
      </c>
      <c r="K271" s="42">
        <v>105455452500</v>
      </c>
      <c r="L271" s="42">
        <f t="shared" si="200"/>
        <v>1730081906000</v>
      </c>
      <c r="M271" s="42">
        <v>47349972000</v>
      </c>
      <c r="N271" s="42">
        <v>1305212808000</v>
      </c>
      <c r="O271" s="42">
        <v>377519126000</v>
      </c>
      <c r="P271" s="42">
        <f t="shared" si="201"/>
        <v>532289710000</v>
      </c>
      <c r="Q271" s="42">
        <v>2810020000</v>
      </c>
      <c r="R271" s="42">
        <v>0</v>
      </c>
      <c r="S271" s="42">
        <v>162745373000</v>
      </c>
      <c r="T271" s="42">
        <v>55646870000</v>
      </c>
      <c r="U271" s="42">
        <v>311087447000</v>
      </c>
      <c r="V271" s="42">
        <f t="shared" si="202"/>
        <v>2590956004000</v>
      </c>
      <c r="W271" s="42">
        <f t="shared" si="203"/>
        <v>1903072821000</v>
      </c>
      <c r="X271" s="42">
        <v>1269988273750</v>
      </c>
      <c r="Y271" s="42">
        <v>0</v>
      </c>
      <c r="Z271" s="42">
        <v>0</v>
      </c>
      <c r="AA271" s="42">
        <v>45793750000</v>
      </c>
      <c r="AB271" s="42">
        <v>2392000000</v>
      </c>
      <c r="AC271" s="42">
        <v>9445017800</v>
      </c>
      <c r="AD271" s="42">
        <v>572546658000</v>
      </c>
      <c r="AE271" s="42">
        <v>2907121450</v>
      </c>
      <c r="AF271" s="42">
        <f t="shared" si="204"/>
        <v>687883183000</v>
      </c>
      <c r="AG271" s="42">
        <v>35545455836</v>
      </c>
      <c r="AH271" s="42">
        <v>317830141000</v>
      </c>
      <c r="AI271" s="42">
        <v>334507586164</v>
      </c>
      <c r="AJ271" s="42">
        <f t="shared" si="205"/>
        <v>134653648000</v>
      </c>
      <c r="AK271" s="42">
        <v>134653648000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f t="shared" si="206"/>
        <v>15000000000</v>
      </c>
      <c r="AR271" s="42">
        <v>5000000000</v>
      </c>
      <c r="AS271" s="42">
        <v>10000000000</v>
      </c>
      <c r="AT271" s="42">
        <v>0</v>
      </c>
      <c r="AU271" s="42">
        <v>0</v>
      </c>
      <c r="AV271" s="43">
        <f t="shared" si="207"/>
        <v>-119653648000</v>
      </c>
      <c r="AW271" s="43">
        <f t="shared" si="179"/>
        <v>119653648000</v>
      </c>
      <c r="AX271" s="44">
        <f t="shared" si="177"/>
        <v>0</v>
      </c>
    </row>
    <row r="272" spans="1:50" s="45" customFormat="1" ht="15" customHeight="1" x14ac:dyDescent="0.25">
      <c r="A272" s="37">
        <f t="shared" si="224"/>
        <v>204</v>
      </c>
      <c r="B272" s="37">
        <f t="shared" si="224"/>
        <v>15</v>
      </c>
      <c r="C272" s="38" t="s">
        <v>374</v>
      </c>
      <c r="D272" s="39" t="s">
        <v>92</v>
      </c>
      <c r="E272" s="40">
        <v>42731</v>
      </c>
      <c r="F272" s="41">
        <f t="shared" si="198"/>
        <v>1818049465000</v>
      </c>
      <c r="G272" s="42">
        <f t="shared" si="199"/>
        <v>288227761000</v>
      </c>
      <c r="H272" s="42">
        <f>VLOOKUP(C272,[1]Sheet2!$A$1:$AS$610,6,FALSE)</f>
        <v>82176003000</v>
      </c>
      <c r="I272" s="42">
        <f>VLOOKUP(C272,[1]Sheet2!$A$1:$AS$610,7,FALSE)</f>
        <v>19703455000</v>
      </c>
      <c r="J272" s="42">
        <f>VLOOKUP(C272,[1]Sheet2!$A$1:$AS$610,8,FALSE)</f>
        <v>6437701000</v>
      </c>
      <c r="K272" s="42">
        <f>VLOOKUP(C272,[1]Sheet2!$A$1:$AS$610,9,FALSE)</f>
        <v>179910602000</v>
      </c>
      <c r="L272" s="42">
        <f t="shared" si="200"/>
        <v>1116713527000</v>
      </c>
      <c r="M272" s="42">
        <f>VLOOKUP(C272,[1]Sheet2!$A$1:$AS$610,11,FALSE)</f>
        <v>237561343000</v>
      </c>
      <c r="N272" s="42">
        <f>VLOOKUP(C272,[1]Sheet2!$A$1:$AS$610,12,FALSE)</f>
        <v>822153771000</v>
      </c>
      <c r="O272" s="42">
        <f>VLOOKUP(C272,[1]Sheet2!$A$1:$AS$610,13,FALSE)</f>
        <v>56998413000</v>
      </c>
      <c r="P272" s="42">
        <f t="shared" si="201"/>
        <v>413108177000</v>
      </c>
      <c r="Q272" s="42">
        <f>VLOOKUP(C272,[1]Sheet2!$A$1:$AS$610,15,FALSE)</f>
        <v>0</v>
      </c>
      <c r="R272" s="42">
        <f>VLOOKUP(C272,[1]Sheet2!$A$1:$AS$610,16,FALSE)</f>
        <v>0</v>
      </c>
      <c r="S272" s="42">
        <f>VLOOKUP(C272,[1]Sheet2!$A$1:$AS$610,17,FALSE)</f>
        <v>123345920000</v>
      </c>
      <c r="T272" s="42">
        <f>VLOOKUP(C272,[1]Sheet2!$A$1:$AS$610,18,FALSE)</f>
        <v>186074976000</v>
      </c>
      <c r="U272" s="42">
        <f>VLOOKUP(C272,[1]Sheet2!$A$1:$AS$610,19,FALSE)</f>
        <v>103687281000</v>
      </c>
      <c r="V272" s="42">
        <f t="shared" si="202"/>
        <v>1947737161000</v>
      </c>
      <c r="W272" s="42">
        <f t="shared" si="203"/>
        <v>1124758113000</v>
      </c>
      <c r="X272" s="42">
        <f>VLOOKUP(C272,[1]Sheet2!$A$1:$AS$610,22,FALSE)</f>
        <v>849437352000</v>
      </c>
      <c r="Y272" s="42">
        <f>VLOOKUP(C272,[1]Sheet2!$A$1:$AS$610,23,FALSE)</f>
        <v>0</v>
      </c>
      <c r="Z272" s="42">
        <f>VLOOKUP(C272,[1]Sheet2!$A$1:$AS$610,24,FALSE)</f>
        <v>0</v>
      </c>
      <c r="AA272" s="42">
        <f>VLOOKUP(C272,[1]Sheet2!$A$1:$AS$610,25,FALSE)</f>
        <v>40200236000</v>
      </c>
      <c r="AB272" s="42">
        <f>VLOOKUP(C272,[1]Sheet2!$A$1:$AS$610,26,FALSE)</f>
        <v>5077780000</v>
      </c>
      <c r="AC272" s="42">
        <f>VLOOKUP(C272,[1]Sheet2!$A$1:$AS$610,27,FALSE)</f>
        <v>10187948000</v>
      </c>
      <c r="AD272" s="42">
        <f>VLOOKUP(C272,[1]Sheet2!$A$1:$AS$610,28,FALSE)</f>
        <v>216854797000</v>
      </c>
      <c r="AE272" s="42">
        <f>VLOOKUP(C272,[1]Sheet2!$A$1:$AS$610,29,FALSE)</f>
        <v>3000000000</v>
      </c>
      <c r="AF272" s="42">
        <f t="shared" si="204"/>
        <v>822979048000</v>
      </c>
      <c r="AG272" s="42">
        <f>VLOOKUP(C272,[1]Sheet2!$A$1:$AS$610,31,FALSE)</f>
        <v>35786163000</v>
      </c>
      <c r="AH272" s="42">
        <f>VLOOKUP(C272,[1]Sheet2!$A$1:$AS$610,32,FALSE)</f>
        <v>368853944000</v>
      </c>
      <c r="AI272" s="42">
        <f>VLOOKUP(C272,[1]Sheet2!$A$1:$AS$610,33,FALSE)</f>
        <v>418338941000</v>
      </c>
      <c r="AJ272" s="42">
        <f t="shared" si="205"/>
        <v>131293696000</v>
      </c>
      <c r="AK272" s="42">
        <f>VLOOKUP(C272,[1]Sheet2!$A$1:$AS$610,35,FALSE)</f>
        <v>131293696000</v>
      </c>
      <c r="AL272" s="42">
        <f>VLOOKUP(C272,[1]Sheet2!$A$1:$AS$610,36,FALSE)</f>
        <v>0</v>
      </c>
      <c r="AM272" s="42">
        <f>VLOOKUP(C272,[1]Sheet2!$A$1:$AS$610,37,FALSE)</f>
        <v>0</v>
      </c>
      <c r="AN272" s="42">
        <f>VLOOKUP(C272,[1]Sheet2!$A$1:$AS$610,38,FALSE)</f>
        <v>0</v>
      </c>
      <c r="AO272" s="42">
        <f>VLOOKUP(C272,[1]Sheet2!$A$1:$AS$610,39,FALSE)</f>
        <v>0</v>
      </c>
      <c r="AP272" s="42">
        <f>VLOOKUP(C272,[1]Sheet2!$A$1:$AS$610,40,FALSE)</f>
        <v>0</v>
      </c>
      <c r="AQ272" s="42">
        <f t="shared" si="206"/>
        <v>1606000000</v>
      </c>
      <c r="AR272" s="42">
        <f>VLOOKUP(C272,[1]Sheet2!$A$1:$AS$610,42,FALSE)</f>
        <v>0</v>
      </c>
      <c r="AS272" s="42">
        <f>VLOOKUP(C272,[1]Sheet2!$A$1:$AS$610,43,FALSE)</f>
        <v>1606000000</v>
      </c>
      <c r="AT272" s="42">
        <f>VLOOKUP(C272,[1]Sheet2!$A$1:$AS$610,44,FALSE)</f>
        <v>0</v>
      </c>
      <c r="AU272" s="42">
        <f>VLOOKUP(C272,[1]Sheet2!$A$1:$AS$610,45,FALSE)</f>
        <v>0</v>
      </c>
      <c r="AV272" s="43">
        <f t="shared" si="207"/>
        <v>-129687696000</v>
      </c>
      <c r="AW272" s="43">
        <f t="shared" si="179"/>
        <v>129687696000</v>
      </c>
      <c r="AX272" s="44">
        <f t="shared" si="177"/>
        <v>0</v>
      </c>
    </row>
    <row r="273" spans="1:50" s="45" customFormat="1" ht="15" customHeight="1" x14ac:dyDescent="0.25">
      <c r="A273" s="37">
        <f t="shared" si="224"/>
        <v>205</v>
      </c>
      <c r="B273" s="37">
        <f t="shared" si="224"/>
        <v>16</v>
      </c>
      <c r="C273" s="38" t="s">
        <v>375</v>
      </c>
      <c r="D273" s="39" t="s">
        <v>376</v>
      </c>
      <c r="E273" s="40">
        <v>42776</v>
      </c>
      <c r="F273" s="41">
        <f t="shared" si="198"/>
        <v>2186655957155</v>
      </c>
      <c r="G273" s="42">
        <f t="shared" si="199"/>
        <v>280660101155</v>
      </c>
      <c r="H273" s="42">
        <v>94813295000</v>
      </c>
      <c r="I273" s="42">
        <v>22597339500</v>
      </c>
      <c r="J273" s="42">
        <v>19531757000</v>
      </c>
      <c r="K273" s="42">
        <v>143717709655</v>
      </c>
      <c r="L273" s="42">
        <f t="shared" si="200"/>
        <v>1453394412000</v>
      </c>
      <c r="M273" s="42">
        <v>49652944000</v>
      </c>
      <c r="N273" s="42">
        <v>1078981977000</v>
      </c>
      <c r="O273" s="42">
        <v>324759491000</v>
      </c>
      <c r="P273" s="42">
        <f t="shared" si="201"/>
        <v>452601444000</v>
      </c>
      <c r="Q273" s="42">
        <v>2130746000</v>
      </c>
      <c r="R273" s="42">
        <v>0</v>
      </c>
      <c r="S273" s="42">
        <v>83928987000</v>
      </c>
      <c r="T273" s="42">
        <v>44220622000</v>
      </c>
      <c r="U273" s="42">
        <f>32707190000+289613899000</f>
        <v>322321089000</v>
      </c>
      <c r="V273" s="42">
        <f t="shared" si="202"/>
        <v>2417344682330</v>
      </c>
      <c r="W273" s="42">
        <f t="shared" si="203"/>
        <v>1503201330925</v>
      </c>
      <c r="X273" s="42">
        <v>939008077725</v>
      </c>
      <c r="Y273" s="42">
        <v>0</v>
      </c>
      <c r="Z273" s="42">
        <v>0</v>
      </c>
      <c r="AA273" s="42">
        <v>33958490000</v>
      </c>
      <c r="AB273" s="42">
        <v>34068264000</v>
      </c>
      <c r="AC273" s="42">
        <v>9957363400</v>
      </c>
      <c r="AD273" s="42">
        <v>449377280800</v>
      </c>
      <c r="AE273" s="42">
        <v>36831855000</v>
      </c>
      <c r="AF273" s="42">
        <f t="shared" si="204"/>
        <v>914143351405</v>
      </c>
      <c r="AG273" s="42">
        <v>84053829826</v>
      </c>
      <c r="AH273" s="42">
        <v>376106191642</v>
      </c>
      <c r="AI273" s="42">
        <v>453983329937</v>
      </c>
      <c r="AJ273" s="42">
        <f t="shared" si="205"/>
        <v>268764267261</v>
      </c>
      <c r="AK273" s="42">
        <v>204769871175</v>
      </c>
      <c r="AL273" s="42">
        <v>63994396086</v>
      </c>
      <c r="AM273" s="42">
        <v>0</v>
      </c>
      <c r="AN273" s="42">
        <v>0</v>
      </c>
      <c r="AO273" s="42">
        <v>0</v>
      </c>
      <c r="AP273" s="42">
        <v>0</v>
      </c>
      <c r="AQ273" s="42">
        <f t="shared" si="206"/>
        <v>38075542086</v>
      </c>
      <c r="AR273" s="42">
        <v>24723542086</v>
      </c>
      <c r="AS273" s="42">
        <v>13052000000</v>
      </c>
      <c r="AT273" s="42">
        <v>0</v>
      </c>
      <c r="AU273" s="42">
        <v>300000000</v>
      </c>
      <c r="AV273" s="43">
        <f t="shared" si="207"/>
        <v>-230688725175</v>
      </c>
      <c r="AW273" s="43">
        <f t="shared" si="179"/>
        <v>230688725175</v>
      </c>
      <c r="AX273" s="44">
        <f t="shared" si="177"/>
        <v>0</v>
      </c>
    </row>
    <row r="274" spans="1:50" s="45" customFormat="1" ht="15" customHeight="1" x14ac:dyDescent="0.25">
      <c r="A274" s="37">
        <f t="shared" si="224"/>
        <v>206</v>
      </c>
      <c r="B274" s="37">
        <f t="shared" si="224"/>
        <v>17</v>
      </c>
      <c r="C274" s="38" t="s">
        <v>377</v>
      </c>
      <c r="D274" s="39" t="s">
        <v>174</v>
      </c>
      <c r="E274" s="40">
        <v>42728</v>
      </c>
      <c r="F274" s="41">
        <f t="shared" si="198"/>
        <v>2482857103000</v>
      </c>
      <c r="G274" s="42">
        <f t="shared" si="199"/>
        <v>291412554000</v>
      </c>
      <c r="H274" s="42">
        <v>55450000000</v>
      </c>
      <c r="I274" s="42">
        <v>15889856000</v>
      </c>
      <c r="J274" s="42">
        <v>14278421000</v>
      </c>
      <c r="K274" s="42">
        <v>205794277000</v>
      </c>
      <c r="L274" s="42">
        <f t="shared" si="200"/>
        <v>1434393863000</v>
      </c>
      <c r="M274" s="42">
        <v>41948713000</v>
      </c>
      <c r="N274" s="42">
        <v>1207508997000</v>
      </c>
      <c r="O274" s="42">
        <v>184936153000</v>
      </c>
      <c r="P274" s="42">
        <f t="shared" si="201"/>
        <v>757050686000</v>
      </c>
      <c r="Q274" s="42">
        <v>2725152000</v>
      </c>
      <c r="R274" s="42">
        <v>0</v>
      </c>
      <c r="S274" s="42">
        <v>131660731000</v>
      </c>
      <c r="T274" s="42">
        <v>305211393000</v>
      </c>
      <c r="U274" s="42">
        <v>317453410000</v>
      </c>
      <c r="V274" s="42">
        <f t="shared" si="202"/>
        <v>2540490284000</v>
      </c>
      <c r="W274" s="42">
        <f t="shared" si="203"/>
        <v>1779508140000</v>
      </c>
      <c r="X274" s="42">
        <v>1186203538000</v>
      </c>
      <c r="Y274" s="42">
        <v>0</v>
      </c>
      <c r="Z274" s="42">
        <v>0</v>
      </c>
      <c r="AA274" s="42">
        <v>30092663000</v>
      </c>
      <c r="AB274" s="42">
        <v>4386755000</v>
      </c>
      <c r="AC274" s="42">
        <v>9620000000</v>
      </c>
      <c r="AD274" s="42">
        <v>544205184000</v>
      </c>
      <c r="AE274" s="42">
        <v>5000000000</v>
      </c>
      <c r="AF274" s="42">
        <f t="shared" si="204"/>
        <v>760982144000</v>
      </c>
      <c r="AG274" s="42">
        <v>32249765135</v>
      </c>
      <c r="AH274" s="42">
        <v>439400783150</v>
      </c>
      <c r="AI274" s="42">
        <v>289331595715</v>
      </c>
      <c r="AJ274" s="42">
        <f t="shared" si="205"/>
        <v>74633181000</v>
      </c>
      <c r="AK274" s="42">
        <v>74633181000</v>
      </c>
      <c r="AL274" s="42">
        <v>0</v>
      </c>
      <c r="AM274" s="42">
        <v>0</v>
      </c>
      <c r="AN274" s="42">
        <v>0</v>
      </c>
      <c r="AO274" s="42">
        <v>0</v>
      </c>
      <c r="AP274" s="42">
        <v>0</v>
      </c>
      <c r="AQ274" s="42">
        <f t="shared" si="206"/>
        <v>17000000000</v>
      </c>
      <c r="AR274" s="42">
        <v>0</v>
      </c>
      <c r="AS274" s="42">
        <v>17000000000</v>
      </c>
      <c r="AT274" s="42">
        <v>0</v>
      </c>
      <c r="AU274" s="42">
        <v>0</v>
      </c>
      <c r="AV274" s="43">
        <f t="shared" si="207"/>
        <v>-57633181000</v>
      </c>
      <c r="AW274" s="43">
        <f t="shared" si="179"/>
        <v>57633181000</v>
      </c>
      <c r="AX274" s="44">
        <f t="shared" si="177"/>
        <v>0</v>
      </c>
    </row>
    <row r="275" spans="1:50" s="45" customFormat="1" ht="15" customHeight="1" x14ac:dyDescent="0.25">
      <c r="A275" s="37">
        <f t="shared" ref="A275:B290" si="225">A274+1</f>
        <v>207</v>
      </c>
      <c r="B275" s="37">
        <f t="shared" si="225"/>
        <v>18</v>
      </c>
      <c r="C275" s="38" t="s">
        <v>378</v>
      </c>
      <c r="D275" s="39" t="s">
        <v>111</v>
      </c>
      <c r="E275" s="40">
        <v>42732</v>
      </c>
      <c r="F275" s="41">
        <f t="shared" si="198"/>
        <v>1940293269877</v>
      </c>
      <c r="G275" s="42">
        <f t="shared" si="199"/>
        <v>292072197384</v>
      </c>
      <c r="H275" s="42">
        <f>VLOOKUP(C275,[1]Sheet2!$A$1:$AS$610,6,FALSE)</f>
        <v>39083097000</v>
      </c>
      <c r="I275" s="42">
        <f>VLOOKUP(C275,[1]Sheet2!$A$1:$AS$610,7,FALSE)</f>
        <v>9263217350</v>
      </c>
      <c r="J275" s="42">
        <f>VLOOKUP(C275,[1]Sheet2!$A$1:$AS$610,8,FALSE)</f>
        <v>7009001000</v>
      </c>
      <c r="K275" s="42">
        <f>VLOOKUP(C275,[1]Sheet2!$A$1:$AS$610,9,FALSE)</f>
        <v>236716882034</v>
      </c>
      <c r="L275" s="42">
        <f t="shared" si="200"/>
        <v>1121995055000</v>
      </c>
      <c r="M275" s="42">
        <f>VLOOKUP(C275,[1]Sheet2!$A$1:$AS$610,11,FALSE)</f>
        <v>34482421000</v>
      </c>
      <c r="N275" s="42">
        <f>VLOOKUP(C275,[1]Sheet2!$A$1:$AS$610,12,FALSE)</f>
        <v>926571243000</v>
      </c>
      <c r="O275" s="42">
        <f>VLOOKUP(C275,[1]Sheet2!$A$1:$AS$610,13,FALSE)</f>
        <v>160941391000</v>
      </c>
      <c r="P275" s="42">
        <f t="shared" si="201"/>
        <v>526226017493</v>
      </c>
      <c r="Q275" s="42">
        <f>VLOOKUP(C275,[1]Sheet2!$A$1:$AS$610,15,FALSE)</f>
        <v>300000000</v>
      </c>
      <c r="R275" s="42">
        <f>VLOOKUP(C275,[1]Sheet2!$A$1:$AS$610,16,FALSE)</f>
        <v>0</v>
      </c>
      <c r="S275" s="42">
        <f>VLOOKUP(C275,[1]Sheet2!$A$1:$AS$610,17,FALSE)</f>
        <v>81371501493</v>
      </c>
      <c r="T275" s="42">
        <f>VLOOKUP(C275,[1]Sheet2!$A$1:$AS$610,18,FALSE)</f>
        <v>181421826000</v>
      </c>
      <c r="U275" s="42">
        <f>VLOOKUP(C275,[1]Sheet2!$A$1:$AS$610,19,FALSE)</f>
        <v>263132690000</v>
      </c>
      <c r="V275" s="42">
        <f t="shared" si="202"/>
        <v>1990862108607</v>
      </c>
      <c r="W275" s="42">
        <f t="shared" si="203"/>
        <v>1243270338657</v>
      </c>
      <c r="X275" s="42">
        <f>VLOOKUP(C275,[1]Sheet2!$A$1:$AS$610,22,FALSE)</f>
        <v>828330124022</v>
      </c>
      <c r="Y275" s="42">
        <f>VLOOKUP(C275,[1]Sheet2!$A$1:$AS$610,23,FALSE)</f>
        <v>0</v>
      </c>
      <c r="Z275" s="42">
        <f>VLOOKUP(C275,[1]Sheet2!$A$1:$AS$610,24,FALSE)</f>
        <v>0</v>
      </c>
      <c r="AA275" s="42">
        <f>VLOOKUP(C275,[1]Sheet2!$A$1:$AS$610,25,FALSE)</f>
        <v>24786051800</v>
      </c>
      <c r="AB275" s="42">
        <f>VLOOKUP(C275,[1]Sheet2!$A$1:$AS$610,26,FALSE)</f>
        <v>13653600000</v>
      </c>
      <c r="AC275" s="42">
        <f>VLOOKUP(C275,[1]Sheet2!$A$1:$AS$610,27,FALSE)</f>
        <v>4834631435</v>
      </c>
      <c r="AD275" s="42">
        <f>VLOOKUP(C275,[1]Sheet2!$A$1:$AS$610,28,FALSE)</f>
        <v>368165931400</v>
      </c>
      <c r="AE275" s="42">
        <f>VLOOKUP(C275,[1]Sheet2!$A$1:$AS$610,29,FALSE)</f>
        <v>3500000000</v>
      </c>
      <c r="AF275" s="42">
        <f t="shared" si="204"/>
        <v>747591769950</v>
      </c>
      <c r="AG275" s="42">
        <f>VLOOKUP(C275,[1]Sheet2!$A$1:$AS$610,31,FALSE)</f>
        <v>125956847783</v>
      </c>
      <c r="AH275" s="42">
        <f>VLOOKUP(C275,[1]Sheet2!$A$1:$AS$610,32,FALSE)</f>
        <v>322949544529</v>
      </c>
      <c r="AI275" s="42">
        <f>VLOOKUP(C275,[1]Sheet2!$A$1:$AS$610,33,FALSE)</f>
        <v>298685377638</v>
      </c>
      <c r="AJ275" s="42">
        <f t="shared" si="205"/>
        <v>55000000000</v>
      </c>
      <c r="AK275" s="42">
        <f>VLOOKUP(C275,[1]Sheet2!$A$1:$AS$610,35,FALSE)</f>
        <v>55000000000</v>
      </c>
      <c r="AL275" s="42">
        <f>VLOOKUP(C275,[1]Sheet2!$A$1:$AS$610,36,FALSE)</f>
        <v>0</v>
      </c>
      <c r="AM275" s="42">
        <f>VLOOKUP(C275,[1]Sheet2!$A$1:$AS$610,37,FALSE)</f>
        <v>0</v>
      </c>
      <c r="AN275" s="42">
        <f>VLOOKUP(C275,[1]Sheet2!$A$1:$AS$610,38,FALSE)</f>
        <v>0</v>
      </c>
      <c r="AO275" s="42">
        <f>VLOOKUP(C275,[1]Sheet2!$A$1:$AS$610,39,FALSE)</f>
        <v>0</v>
      </c>
      <c r="AP275" s="42">
        <f>VLOOKUP(C275,[1]Sheet2!$A$1:$AS$610,40,FALSE)</f>
        <v>0</v>
      </c>
      <c r="AQ275" s="42">
        <f t="shared" si="206"/>
        <v>4431161270</v>
      </c>
      <c r="AR275" s="42">
        <f>VLOOKUP(C275,[1]Sheet2!$A$1:$AS$610,42,FALSE)</f>
        <v>0</v>
      </c>
      <c r="AS275" s="42">
        <f>VLOOKUP(C275,[1]Sheet2!$A$1:$AS$610,43,FALSE)</f>
        <v>4431161270</v>
      </c>
      <c r="AT275" s="42">
        <f>VLOOKUP(C275,[1]Sheet2!$A$1:$AS$610,44,FALSE)</f>
        <v>0</v>
      </c>
      <c r="AU275" s="42">
        <f>VLOOKUP(C275,[1]Sheet2!$A$1:$AS$610,45,FALSE)</f>
        <v>0</v>
      </c>
      <c r="AV275" s="43">
        <f t="shared" si="207"/>
        <v>-50568838730</v>
      </c>
      <c r="AW275" s="43">
        <f t="shared" si="179"/>
        <v>50568838730</v>
      </c>
      <c r="AX275" s="44">
        <f t="shared" ref="AX275:AX338" si="226">AW275+AV275</f>
        <v>0</v>
      </c>
    </row>
    <row r="276" spans="1:50" s="45" customFormat="1" ht="15" customHeight="1" x14ac:dyDescent="0.25">
      <c r="A276" s="37">
        <f t="shared" si="225"/>
        <v>208</v>
      </c>
      <c r="B276" s="37">
        <f t="shared" si="225"/>
        <v>19</v>
      </c>
      <c r="C276" s="38" t="s">
        <v>379</v>
      </c>
      <c r="D276" s="39" t="s">
        <v>210</v>
      </c>
      <c r="E276" s="40">
        <v>42718</v>
      </c>
      <c r="F276" s="41">
        <f t="shared" si="198"/>
        <v>2117211252000</v>
      </c>
      <c r="G276" s="42">
        <f t="shared" si="199"/>
        <v>249273252000</v>
      </c>
      <c r="H276" s="42">
        <v>45334000000</v>
      </c>
      <c r="I276" s="42">
        <v>24358028000</v>
      </c>
      <c r="J276" s="42">
        <v>17303752000</v>
      </c>
      <c r="K276" s="42">
        <v>162277472000</v>
      </c>
      <c r="L276" s="42">
        <f t="shared" si="200"/>
        <v>1316312615000</v>
      </c>
      <c r="M276" s="42">
        <v>31636180000</v>
      </c>
      <c r="N276" s="42">
        <v>1284676435000</v>
      </c>
      <c r="O276" s="42">
        <v>0</v>
      </c>
      <c r="P276" s="42">
        <f t="shared" si="201"/>
        <v>551625385000</v>
      </c>
      <c r="Q276" s="42">
        <v>9060000000</v>
      </c>
      <c r="R276" s="42">
        <v>0</v>
      </c>
      <c r="S276" s="42">
        <v>121578117000</v>
      </c>
      <c r="T276" s="42">
        <v>271379918000</v>
      </c>
      <c r="U276" s="42">
        <v>149607350000</v>
      </c>
      <c r="V276" s="42">
        <f t="shared" si="202"/>
        <v>2141783328000</v>
      </c>
      <c r="W276" s="42">
        <f t="shared" si="203"/>
        <v>1491903988000</v>
      </c>
      <c r="X276" s="42">
        <v>1110896440000</v>
      </c>
      <c r="Y276" s="42">
        <v>0</v>
      </c>
      <c r="Z276" s="42">
        <v>0</v>
      </c>
      <c r="AA276" s="42">
        <v>69625000000</v>
      </c>
      <c r="AB276" s="42">
        <v>1680000000</v>
      </c>
      <c r="AC276" s="42">
        <v>6929702000</v>
      </c>
      <c r="AD276" s="42">
        <v>300772846000</v>
      </c>
      <c r="AE276" s="42">
        <v>2000000000</v>
      </c>
      <c r="AF276" s="42">
        <f t="shared" si="204"/>
        <v>649879340000</v>
      </c>
      <c r="AG276" s="42">
        <v>96044972000</v>
      </c>
      <c r="AH276" s="42">
        <v>280116795200</v>
      </c>
      <c r="AI276" s="42">
        <v>273717572800</v>
      </c>
      <c r="AJ276" s="42">
        <f t="shared" si="205"/>
        <v>58572076000</v>
      </c>
      <c r="AK276" s="42">
        <v>54172076000</v>
      </c>
      <c r="AL276" s="42">
        <v>0</v>
      </c>
      <c r="AM276" s="42">
        <v>0</v>
      </c>
      <c r="AN276" s="42">
        <v>0</v>
      </c>
      <c r="AO276" s="42">
        <v>4400000000</v>
      </c>
      <c r="AP276" s="42">
        <v>0</v>
      </c>
      <c r="AQ276" s="42">
        <f t="shared" si="206"/>
        <v>34000000000</v>
      </c>
      <c r="AR276" s="42">
        <v>0</v>
      </c>
      <c r="AS276" s="42">
        <v>30000000000</v>
      </c>
      <c r="AT276" s="42">
        <v>0</v>
      </c>
      <c r="AU276" s="42">
        <v>4000000000</v>
      </c>
      <c r="AV276" s="43">
        <f t="shared" si="207"/>
        <v>-24572076000</v>
      </c>
      <c r="AW276" s="43">
        <f t="shared" si="179"/>
        <v>24572076000</v>
      </c>
      <c r="AX276" s="44">
        <f t="shared" si="226"/>
        <v>0</v>
      </c>
    </row>
    <row r="277" spans="1:50" s="45" customFormat="1" ht="15" customHeight="1" x14ac:dyDescent="0.25">
      <c r="A277" s="37">
        <f t="shared" si="225"/>
        <v>209</v>
      </c>
      <c r="B277" s="37">
        <f t="shared" si="225"/>
        <v>20</v>
      </c>
      <c r="C277" s="38" t="s">
        <v>380</v>
      </c>
      <c r="D277" s="39" t="s">
        <v>149</v>
      </c>
      <c r="E277" s="40">
        <v>42731</v>
      </c>
      <c r="F277" s="41">
        <f t="shared" si="198"/>
        <v>1896433855000</v>
      </c>
      <c r="G277" s="42">
        <f t="shared" si="199"/>
        <v>247176826000</v>
      </c>
      <c r="H277" s="42">
        <v>38209814000</v>
      </c>
      <c r="I277" s="42">
        <v>41155890000</v>
      </c>
      <c r="J277" s="42">
        <v>16184405000</v>
      </c>
      <c r="K277" s="42">
        <v>151626717000</v>
      </c>
      <c r="L277" s="42">
        <f t="shared" si="200"/>
        <v>1087940051000</v>
      </c>
      <c r="M277" s="42">
        <v>33247367000</v>
      </c>
      <c r="N277" s="42">
        <v>946080559000</v>
      </c>
      <c r="O277" s="42">
        <v>108612125000</v>
      </c>
      <c r="P277" s="42">
        <f t="shared" si="201"/>
        <v>561316978000</v>
      </c>
      <c r="Q277" s="42">
        <v>11812694000</v>
      </c>
      <c r="R277" s="42">
        <v>0</v>
      </c>
      <c r="S277" s="42">
        <v>112992776000</v>
      </c>
      <c r="T277" s="42">
        <v>187696837000</v>
      </c>
      <c r="U277" s="42">
        <v>248814671000</v>
      </c>
      <c r="V277" s="42">
        <f t="shared" si="202"/>
        <v>2053677282000</v>
      </c>
      <c r="W277" s="42">
        <f t="shared" si="203"/>
        <v>1173556167000</v>
      </c>
      <c r="X277" s="42">
        <v>812988819000</v>
      </c>
      <c r="Y277" s="42">
        <v>0</v>
      </c>
      <c r="Z277" s="42">
        <v>500000000</v>
      </c>
      <c r="AA277" s="42">
        <v>34639242000</v>
      </c>
      <c r="AB277" s="42">
        <v>23558000000</v>
      </c>
      <c r="AC277" s="42">
        <v>5359677000</v>
      </c>
      <c r="AD277" s="42">
        <v>294510429000</v>
      </c>
      <c r="AE277" s="42">
        <v>2000000000</v>
      </c>
      <c r="AF277" s="42">
        <f t="shared" si="204"/>
        <v>880121115000</v>
      </c>
      <c r="AG277" s="42">
        <v>30620124000</v>
      </c>
      <c r="AH277" s="42">
        <v>400005386000</v>
      </c>
      <c r="AI277" s="42">
        <v>449495605000</v>
      </c>
      <c r="AJ277" s="42">
        <f t="shared" si="205"/>
        <v>178182927000</v>
      </c>
      <c r="AK277" s="42">
        <v>100182927000</v>
      </c>
      <c r="AL277" s="42">
        <v>15000000000</v>
      </c>
      <c r="AM277" s="42">
        <v>0</v>
      </c>
      <c r="AN277" s="42">
        <v>63000000000</v>
      </c>
      <c r="AO277" s="42">
        <v>0</v>
      </c>
      <c r="AP277" s="42">
        <v>0</v>
      </c>
      <c r="AQ277" s="42">
        <f t="shared" si="206"/>
        <v>20939500000</v>
      </c>
      <c r="AR277" s="42">
        <v>0</v>
      </c>
      <c r="AS277" s="42">
        <v>20939500000</v>
      </c>
      <c r="AT277" s="42">
        <v>0</v>
      </c>
      <c r="AU277" s="42">
        <v>0</v>
      </c>
      <c r="AV277" s="43">
        <f t="shared" si="207"/>
        <v>-157243427000</v>
      </c>
      <c r="AW277" s="43">
        <f t="shared" si="179"/>
        <v>157243427000</v>
      </c>
      <c r="AX277" s="44">
        <f t="shared" si="226"/>
        <v>0</v>
      </c>
    </row>
    <row r="278" spans="1:50" s="45" customFormat="1" ht="15" customHeight="1" x14ac:dyDescent="0.25">
      <c r="A278" s="37">
        <f t="shared" si="225"/>
        <v>210</v>
      </c>
      <c r="B278" s="37">
        <f t="shared" si="225"/>
        <v>21</v>
      </c>
      <c r="C278" s="38" t="s">
        <v>381</v>
      </c>
      <c r="D278" s="39" t="s">
        <v>284</v>
      </c>
      <c r="E278" s="40">
        <v>42726</v>
      </c>
      <c r="F278" s="41">
        <f t="shared" si="198"/>
        <v>2057969176269</v>
      </c>
      <c r="G278" s="42">
        <f t="shared" si="199"/>
        <v>237664091269</v>
      </c>
      <c r="H278" s="42">
        <v>41277934000</v>
      </c>
      <c r="I278" s="42">
        <v>11165095750</v>
      </c>
      <c r="J278" s="42">
        <v>9072809739</v>
      </c>
      <c r="K278" s="42">
        <v>176148251780</v>
      </c>
      <c r="L278" s="42">
        <f t="shared" si="200"/>
        <v>1146283043000</v>
      </c>
      <c r="M278" s="42">
        <v>34788977000</v>
      </c>
      <c r="N278" s="42">
        <v>1008914761000</v>
      </c>
      <c r="O278" s="42">
        <v>102579305000</v>
      </c>
      <c r="P278" s="42">
        <f t="shared" si="201"/>
        <v>674022042000</v>
      </c>
      <c r="Q278" s="42">
        <v>0</v>
      </c>
      <c r="R278" s="42">
        <v>0</v>
      </c>
      <c r="S278" s="42">
        <v>101602315000</v>
      </c>
      <c r="T278" s="42">
        <v>216451063000</v>
      </c>
      <c r="U278" s="42">
        <v>355968664000</v>
      </c>
      <c r="V278" s="42">
        <f t="shared" si="202"/>
        <v>2170461184395</v>
      </c>
      <c r="W278" s="42">
        <f t="shared" si="203"/>
        <v>1423996669109</v>
      </c>
      <c r="X278" s="42">
        <v>892649119791.50012</v>
      </c>
      <c r="Y278" s="42">
        <v>0</v>
      </c>
      <c r="Z278" s="42">
        <v>0</v>
      </c>
      <c r="AA278" s="42">
        <v>20032300000</v>
      </c>
      <c r="AB278" s="42">
        <v>6922000000</v>
      </c>
      <c r="AC278" s="42">
        <v>9441406000</v>
      </c>
      <c r="AD278" s="42">
        <v>483223645892</v>
      </c>
      <c r="AE278" s="42">
        <v>11728197425.5</v>
      </c>
      <c r="AF278" s="42">
        <f t="shared" si="204"/>
        <v>746464515286</v>
      </c>
      <c r="AG278" s="42">
        <v>52618734925</v>
      </c>
      <c r="AH278" s="42">
        <v>328551200597</v>
      </c>
      <c r="AI278" s="42">
        <v>365294579764</v>
      </c>
      <c r="AJ278" s="42">
        <f t="shared" si="205"/>
        <v>112492008126</v>
      </c>
      <c r="AK278" s="42">
        <v>84492008126</v>
      </c>
      <c r="AL278" s="42">
        <v>0</v>
      </c>
      <c r="AM278" s="42">
        <v>0</v>
      </c>
      <c r="AN278" s="42">
        <v>28000000000</v>
      </c>
      <c r="AO278" s="42">
        <v>0</v>
      </c>
      <c r="AP278" s="42">
        <v>0</v>
      </c>
      <c r="AQ278" s="42">
        <f t="shared" si="206"/>
        <v>0</v>
      </c>
      <c r="AR278" s="42">
        <v>0</v>
      </c>
      <c r="AS278" s="42">
        <v>0</v>
      </c>
      <c r="AT278" s="42">
        <v>0</v>
      </c>
      <c r="AU278" s="42">
        <v>0</v>
      </c>
      <c r="AV278" s="43">
        <f t="shared" si="207"/>
        <v>-112492008126</v>
      </c>
      <c r="AW278" s="43">
        <f t="shared" si="179"/>
        <v>112492008126</v>
      </c>
      <c r="AX278" s="44">
        <f t="shared" si="226"/>
        <v>0</v>
      </c>
    </row>
    <row r="279" spans="1:50" s="45" customFormat="1" ht="15" customHeight="1" x14ac:dyDescent="0.25">
      <c r="A279" s="37">
        <f t="shared" si="225"/>
        <v>211</v>
      </c>
      <c r="B279" s="37">
        <f t="shared" si="225"/>
        <v>22</v>
      </c>
      <c r="C279" s="38" t="s">
        <v>382</v>
      </c>
      <c r="D279" s="39" t="s">
        <v>96</v>
      </c>
      <c r="E279" s="40">
        <v>42732</v>
      </c>
      <c r="F279" s="41">
        <f t="shared" si="198"/>
        <v>1554462883866</v>
      </c>
      <c r="G279" s="42">
        <f t="shared" si="199"/>
        <v>215135074655</v>
      </c>
      <c r="H279" s="42">
        <v>45678500000</v>
      </c>
      <c r="I279" s="42">
        <v>20928499000</v>
      </c>
      <c r="J279" s="42">
        <v>8215000000</v>
      </c>
      <c r="K279" s="42">
        <v>140313075655</v>
      </c>
      <c r="L279" s="42">
        <f t="shared" si="200"/>
        <v>882034026211</v>
      </c>
      <c r="M279" s="42">
        <v>39862794000</v>
      </c>
      <c r="N279" s="42">
        <v>842171232211</v>
      </c>
      <c r="O279" s="42">
        <v>0</v>
      </c>
      <c r="P279" s="42">
        <f t="shared" si="201"/>
        <v>457293783000</v>
      </c>
      <c r="Q279" s="42">
        <v>1566904000</v>
      </c>
      <c r="R279" s="42">
        <v>0</v>
      </c>
      <c r="S279" s="42">
        <v>81510000000</v>
      </c>
      <c r="T279" s="42">
        <v>195353541000</v>
      </c>
      <c r="U279" s="42">
        <v>178863338000</v>
      </c>
      <c r="V279" s="42">
        <f t="shared" si="202"/>
        <v>1738067268368</v>
      </c>
      <c r="W279" s="42">
        <f t="shared" si="203"/>
        <v>1097000502721</v>
      </c>
      <c r="X279" s="42">
        <v>735747865000</v>
      </c>
      <c r="Y279" s="42">
        <v>0</v>
      </c>
      <c r="Z279" s="42">
        <v>0</v>
      </c>
      <c r="AA279" s="42">
        <v>27114202500</v>
      </c>
      <c r="AB279" s="42">
        <v>11375000000</v>
      </c>
      <c r="AC279" s="42">
        <v>6455961000</v>
      </c>
      <c r="AD279" s="42">
        <v>315307474221</v>
      </c>
      <c r="AE279" s="42">
        <v>1000000000</v>
      </c>
      <c r="AF279" s="42">
        <f t="shared" si="204"/>
        <v>641066765647</v>
      </c>
      <c r="AG279" s="42">
        <v>161317139776</v>
      </c>
      <c r="AH279" s="42">
        <v>200099921429</v>
      </c>
      <c r="AI279" s="42">
        <v>279649704442</v>
      </c>
      <c r="AJ279" s="42">
        <f t="shared" si="205"/>
        <v>189794384502</v>
      </c>
      <c r="AK279" s="42">
        <v>189794384502</v>
      </c>
      <c r="AL279" s="42">
        <v>0</v>
      </c>
      <c r="AM279" s="42">
        <v>0</v>
      </c>
      <c r="AN279" s="42">
        <v>0</v>
      </c>
      <c r="AO279" s="42">
        <v>0</v>
      </c>
      <c r="AP279" s="42">
        <v>0</v>
      </c>
      <c r="AQ279" s="42">
        <f t="shared" si="206"/>
        <v>6190000000</v>
      </c>
      <c r="AR279" s="42">
        <v>0</v>
      </c>
      <c r="AS279" s="42">
        <v>6190000000</v>
      </c>
      <c r="AT279" s="42">
        <v>0</v>
      </c>
      <c r="AU279" s="42">
        <v>0</v>
      </c>
      <c r="AV279" s="43">
        <f t="shared" si="207"/>
        <v>-183604384502</v>
      </c>
      <c r="AW279" s="43">
        <f t="shared" si="179"/>
        <v>183604384502</v>
      </c>
      <c r="AX279" s="44">
        <f t="shared" si="226"/>
        <v>0</v>
      </c>
    </row>
    <row r="280" spans="1:50" s="45" customFormat="1" ht="15" customHeight="1" x14ac:dyDescent="0.25">
      <c r="A280" s="37">
        <f t="shared" si="225"/>
        <v>212</v>
      </c>
      <c r="B280" s="37">
        <f t="shared" si="225"/>
        <v>23</v>
      </c>
      <c r="C280" s="38" t="s">
        <v>383</v>
      </c>
      <c r="D280" s="39" t="s">
        <v>384</v>
      </c>
      <c r="E280" s="40">
        <v>42731</v>
      </c>
      <c r="F280" s="41">
        <f t="shared" si="198"/>
        <v>1958267106000</v>
      </c>
      <c r="G280" s="42">
        <f t="shared" si="199"/>
        <v>326684586000</v>
      </c>
      <c r="H280" s="42">
        <f>VLOOKUP(C280,[1]Sheet2!$A$1:$AS$610,6,FALSE)</f>
        <v>115904262000</v>
      </c>
      <c r="I280" s="42">
        <f>VLOOKUP(C280,[1]Sheet2!$A$1:$AS$610,7,FALSE)</f>
        <v>28722226000</v>
      </c>
      <c r="J280" s="42">
        <f>VLOOKUP(C280,[1]Sheet2!$A$1:$AS$610,8,FALSE)</f>
        <v>10969319000</v>
      </c>
      <c r="K280" s="42">
        <f>VLOOKUP(C280,[1]Sheet2!$A$1:$AS$610,9,FALSE)</f>
        <v>171088779000</v>
      </c>
      <c r="L280" s="42">
        <f t="shared" si="200"/>
        <v>1135463310000</v>
      </c>
      <c r="M280" s="42">
        <f>VLOOKUP(C280,[1]Sheet2!$A$1:$AS$610,11,FALSE)</f>
        <v>50919658000</v>
      </c>
      <c r="N280" s="42">
        <f>VLOOKUP(C280,[1]Sheet2!$A$1:$AS$610,12,FALSE)</f>
        <v>968848031000</v>
      </c>
      <c r="O280" s="42">
        <f>VLOOKUP(C280,[1]Sheet2!$A$1:$AS$610,13,FALSE)</f>
        <v>115695621000</v>
      </c>
      <c r="P280" s="42">
        <f t="shared" si="201"/>
        <v>496119210000</v>
      </c>
      <c r="Q280" s="42">
        <f>VLOOKUP(C280,[1]Sheet2!$A$1:$AS$610,15,FALSE)</f>
        <v>0</v>
      </c>
      <c r="R280" s="42">
        <f>VLOOKUP(C280,[1]Sheet2!$A$1:$AS$610,16,FALSE)</f>
        <v>0</v>
      </c>
      <c r="S280" s="42">
        <f>VLOOKUP(C280,[1]Sheet2!$A$1:$AS$610,17,FALSE)</f>
        <v>135544874000</v>
      </c>
      <c r="T280" s="42">
        <f>VLOOKUP(C280,[1]Sheet2!$A$1:$AS$610,18,FALSE)</f>
        <v>194885763000</v>
      </c>
      <c r="U280" s="42">
        <f>VLOOKUP(C280,[1]Sheet2!$A$1:$AS$610,19,FALSE)</f>
        <v>165688573000</v>
      </c>
      <c r="V280" s="42">
        <f t="shared" si="202"/>
        <v>1999937106000</v>
      </c>
      <c r="W280" s="42">
        <f t="shared" si="203"/>
        <v>1251400615000</v>
      </c>
      <c r="X280" s="42">
        <f>VLOOKUP(C280,[1]Sheet2!$A$1:$AS$610,22,FALSE)</f>
        <v>920049210000</v>
      </c>
      <c r="Y280" s="42">
        <f>VLOOKUP(C280,[1]Sheet2!$A$1:$AS$610,23,FALSE)</f>
        <v>0</v>
      </c>
      <c r="Z280" s="42">
        <f>VLOOKUP(C280,[1]Sheet2!$A$1:$AS$610,24,FALSE)</f>
        <v>0</v>
      </c>
      <c r="AA280" s="42">
        <f>VLOOKUP(C280,[1]Sheet2!$A$1:$AS$610,25,FALSE)</f>
        <v>30699000000</v>
      </c>
      <c r="AB280" s="42">
        <f>VLOOKUP(C280,[1]Sheet2!$A$1:$AS$610,26,FALSE)</f>
        <v>6195000000</v>
      </c>
      <c r="AC280" s="42">
        <f>VLOOKUP(C280,[1]Sheet2!$A$1:$AS$610,27,FALSE)</f>
        <v>15586606000</v>
      </c>
      <c r="AD280" s="42">
        <f>VLOOKUP(C280,[1]Sheet2!$A$1:$AS$610,28,FALSE)</f>
        <v>276870799000</v>
      </c>
      <c r="AE280" s="42">
        <f>VLOOKUP(C280,[1]Sheet2!$A$1:$AS$610,29,FALSE)</f>
        <v>2000000000</v>
      </c>
      <c r="AF280" s="42">
        <f t="shared" si="204"/>
        <v>748536491000</v>
      </c>
      <c r="AG280" s="42">
        <f>VLOOKUP(C280,[1]Sheet2!$A$1:$AS$610,31,FALSE)</f>
        <v>47041762000</v>
      </c>
      <c r="AH280" s="42">
        <f>VLOOKUP(C280,[1]Sheet2!$A$1:$AS$610,32,FALSE)</f>
        <v>415780457000</v>
      </c>
      <c r="AI280" s="42">
        <f>VLOOKUP(C280,[1]Sheet2!$A$1:$AS$610,33,FALSE)</f>
        <v>285714272000</v>
      </c>
      <c r="AJ280" s="42">
        <f t="shared" si="205"/>
        <v>41670000000</v>
      </c>
      <c r="AK280" s="42">
        <f>VLOOKUP(C280,[1]Sheet2!$A$1:$AS$610,35,FALSE)</f>
        <v>41670000000</v>
      </c>
      <c r="AL280" s="42">
        <f>VLOOKUP(C280,[1]Sheet2!$A$1:$AS$610,36,FALSE)</f>
        <v>0</v>
      </c>
      <c r="AM280" s="42">
        <f>VLOOKUP(C280,[1]Sheet2!$A$1:$AS$610,37,FALSE)</f>
        <v>0</v>
      </c>
      <c r="AN280" s="42">
        <f>VLOOKUP(C280,[1]Sheet2!$A$1:$AS$610,38,FALSE)</f>
        <v>0</v>
      </c>
      <c r="AO280" s="42">
        <f>VLOOKUP(C280,[1]Sheet2!$A$1:$AS$610,39,FALSE)</f>
        <v>0</v>
      </c>
      <c r="AP280" s="42">
        <f>VLOOKUP(C280,[1]Sheet2!$A$1:$AS$610,40,FALSE)</f>
        <v>0</v>
      </c>
      <c r="AQ280" s="42">
        <f t="shared" si="206"/>
        <v>0</v>
      </c>
      <c r="AR280" s="42">
        <f>VLOOKUP(C280,[1]Sheet2!$A$1:$AS$610,42,FALSE)</f>
        <v>0</v>
      </c>
      <c r="AS280" s="42">
        <f>VLOOKUP(C280,[1]Sheet2!$A$1:$AS$610,43,FALSE)</f>
        <v>0</v>
      </c>
      <c r="AT280" s="42">
        <f>VLOOKUP(C280,[1]Sheet2!$A$1:$AS$610,44,FALSE)</f>
        <v>0</v>
      </c>
      <c r="AU280" s="42">
        <f>VLOOKUP(C280,[1]Sheet2!$A$1:$AS$610,45,FALSE)</f>
        <v>0</v>
      </c>
      <c r="AV280" s="43">
        <f t="shared" si="207"/>
        <v>-41670000000</v>
      </c>
      <c r="AW280" s="43">
        <f t="shared" si="179"/>
        <v>41670000000</v>
      </c>
      <c r="AX280" s="44">
        <f t="shared" si="226"/>
        <v>0</v>
      </c>
    </row>
    <row r="281" spans="1:50" s="45" customFormat="1" ht="15" customHeight="1" x14ac:dyDescent="0.25">
      <c r="A281" s="37">
        <f t="shared" si="225"/>
        <v>213</v>
      </c>
      <c r="B281" s="37">
        <f t="shared" si="225"/>
        <v>24</v>
      </c>
      <c r="C281" s="38" t="s">
        <v>385</v>
      </c>
      <c r="D281" s="39" t="s">
        <v>96</v>
      </c>
      <c r="E281" s="40">
        <v>42734</v>
      </c>
      <c r="F281" s="41">
        <f t="shared" si="198"/>
        <v>1981694698000</v>
      </c>
      <c r="G281" s="42">
        <f t="shared" si="199"/>
        <v>258198936000</v>
      </c>
      <c r="H281" s="42">
        <f>VLOOKUP(C281,[1]Sheet2!$A$1:$AS$610,6,FALSE)</f>
        <v>57501450000</v>
      </c>
      <c r="I281" s="42">
        <f>VLOOKUP(C281,[1]Sheet2!$A$1:$AS$610,7,FALSE)</f>
        <v>13054041000</v>
      </c>
      <c r="J281" s="42">
        <f>VLOOKUP(C281,[1]Sheet2!$A$1:$AS$610,8,FALSE)</f>
        <v>12727523000</v>
      </c>
      <c r="K281" s="42">
        <f>VLOOKUP(C281,[1]Sheet2!$A$1:$AS$610,9,FALSE)</f>
        <v>174915922000</v>
      </c>
      <c r="L281" s="42">
        <f t="shared" si="200"/>
        <v>1225424526000</v>
      </c>
      <c r="M281" s="42">
        <f>VLOOKUP(C281,[1]Sheet2!$A$1:$AS$610,11,FALSE)</f>
        <v>38001261000</v>
      </c>
      <c r="N281" s="42">
        <f>VLOOKUP(C281,[1]Sheet2!$A$1:$AS$610,12,FALSE)</f>
        <v>1067774278000</v>
      </c>
      <c r="O281" s="42">
        <f>VLOOKUP(C281,[1]Sheet2!$A$1:$AS$610,13,FALSE)</f>
        <v>119648987000</v>
      </c>
      <c r="P281" s="42">
        <f t="shared" si="201"/>
        <v>498071236000</v>
      </c>
      <c r="Q281" s="42">
        <f>VLOOKUP(C281,[1]Sheet2!$A$1:$AS$610,15,FALSE)</f>
        <v>3519817000</v>
      </c>
      <c r="R281" s="42">
        <f>VLOOKUP(C281,[1]Sheet2!$A$1:$AS$610,16,FALSE)</f>
        <v>0</v>
      </c>
      <c r="S281" s="42">
        <f>VLOOKUP(C281,[1]Sheet2!$A$1:$AS$610,17,FALSE)</f>
        <v>130000000000</v>
      </c>
      <c r="T281" s="42">
        <f>VLOOKUP(C281,[1]Sheet2!$A$1:$AS$610,18,FALSE)</f>
        <v>202959223000</v>
      </c>
      <c r="U281" s="42">
        <f>VLOOKUP(C281,[1]Sheet2!$A$1:$AS$610,19,FALSE)</f>
        <v>161592196000</v>
      </c>
      <c r="V281" s="42">
        <f t="shared" si="202"/>
        <v>2083180920000</v>
      </c>
      <c r="W281" s="42">
        <f t="shared" si="203"/>
        <v>1374853721000</v>
      </c>
      <c r="X281" s="42">
        <f>VLOOKUP(C281,[1]Sheet2!$A$1:$AS$610,22,FALSE)</f>
        <v>924026983000</v>
      </c>
      <c r="Y281" s="42">
        <f>VLOOKUP(C281,[1]Sheet2!$A$1:$AS$610,23,FALSE)</f>
        <v>0</v>
      </c>
      <c r="Z281" s="42">
        <f>VLOOKUP(C281,[1]Sheet2!$A$1:$AS$610,24,FALSE)</f>
        <v>0</v>
      </c>
      <c r="AA281" s="42">
        <f>VLOOKUP(C281,[1]Sheet2!$A$1:$AS$610,25,FALSE)</f>
        <v>64166948000</v>
      </c>
      <c r="AB281" s="42">
        <f>VLOOKUP(C281,[1]Sheet2!$A$1:$AS$610,26,FALSE)</f>
        <v>25393500000</v>
      </c>
      <c r="AC281" s="42">
        <f>VLOOKUP(C281,[1]Sheet2!$A$1:$AS$610,27,FALSE)</f>
        <v>8075549000</v>
      </c>
      <c r="AD281" s="42">
        <f>VLOOKUP(C281,[1]Sheet2!$A$1:$AS$610,28,FALSE)</f>
        <v>345951394000</v>
      </c>
      <c r="AE281" s="42">
        <f>VLOOKUP(C281,[1]Sheet2!$A$1:$AS$610,29,FALSE)</f>
        <v>7239347000</v>
      </c>
      <c r="AF281" s="42">
        <f t="shared" si="204"/>
        <v>708327199000</v>
      </c>
      <c r="AG281" s="42">
        <f>VLOOKUP(C281,[1]Sheet2!$A$1:$AS$610,31,FALSE)</f>
        <v>63589220000</v>
      </c>
      <c r="AH281" s="42">
        <f>VLOOKUP(C281,[1]Sheet2!$A$1:$AS$610,32,FALSE)</f>
        <v>323982202000</v>
      </c>
      <c r="AI281" s="42">
        <f>VLOOKUP(C281,[1]Sheet2!$A$1:$AS$610,33,FALSE)</f>
        <v>320755777000</v>
      </c>
      <c r="AJ281" s="42">
        <f t="shared" si="205"/>
        <v>116486222000</v>
      </c>
      <c r="AK281" s="42">
        <f>VLOOKUP(C281,[1]Sheet2!$A$1:$AS$610,35,FALSE)</f>
        <v>81486222000</v>
      </c>
      <c r="AL281" s="42">
        <f>VLOOKUP(C281,[1]Sheet2!$A$1:$AS$610,36,FALSE)</f>
        <v>0</v>
      </c>
      <c r="AM281" s="42">
        <f>VLOOKUP(C281,[1]Sheet2!$A$1:$AS$610,37,FALSE)</f>
        <v>0</v>
      </c>
      <c r="AN281" s="42">
        <f>VLOOKUP(C281,[1]Sheet2!$A$1:$AS$610,38,FALSE)</f>
        <v>35000000000</v>
      </c>
      <c r="AO281" s="42">
        <f>VLOOKUP(C281,[1]Sheet2!$A$1:$AS$610,39,FALSE)</f>
        <v>0</v>
      </c>
      <c r="AP281" s="42">
        <f>VLOOKUP(C281,[1]Sheet2!$A$1:$AS$610,40,FALSE)</f>
        <v>0</v>
      </c>
      <c r="AQ281" s="42">
        <f t="shared" si="206"/>
        <v>15000000000</v>
      </c>
      <c r="AR281" s="42">
        <f>VLOOKUP(C281,[1]Sheet2!$A$1:$AS$610,42,FALSE)</f>
        <v>0</v>
      </c>
      <c r="AS281" s="42">
        <f>VLOOKUP(C281,[1]Sheet2!$A$1:$AS$610,43,FALSE)</f>
        <v>15000000000</v>
      </c>
      <c r="AT281" s="42">
        <f>VLOOKUP(C281,[1]Sheet2!$A$1:$AS$610,44,FALSE)</f>
        <v>0</v>
      </c>
      <c r="AU281" s="42">
        <f>VLOOKUP(C281,[1]Sheet2!$A$1:$AS$610,45,FALSE)</f>
        <v>0</v>
      </c>
      <c r="AV281" s="43">
        <f t="shared" si="207"/>
        <v>-101486222000</v>
      </c>
      <c r="AW281" s="43">
        <f t="shared" si="179"/>
        <v>101486222000</v>
      </c>
      <c r="AX281" s="44">
        <f t="shared" si="226"/>
        <v>0</v>
      </c>
    </row>
    <row r="282" spans="1:50" s="45" customFormat="1" ht="15" customHeight="1" x14ac:dyDescent="0.25">
      <c r="A282" s="37">
        <f t="shared" si="225"/>
        <v>214</v>
      </c>
      <c r="B282" s="37">
        <f t="shared" si="225"/>
        <v>25</v>
      </c>
      <c r="C282" s="38" t="s">
        <v>386</v>
      </c>
      <c r="D282" s="39" t="s">
        <v>258</v>
      </c>
      <c r="E282" s="40">
        <v>42702</v>
      </c>
      <c r="F282" s="41">
        <f t="shared" si="198"/>
        <v>1931926173000</v>
      </c>
      <c r="G282" s="42">
        <f t="shared" si="199"/>
        <v>292925947000</v>
      </c>
      <c r="H282" s="42">
        <f>VLOOKUP(C282,[1]Sheet2!$A$1:$AS$610,6,FALSE)</f>
        <v>126890000000</v>
      </c>
      <c r="I282" s="42">
        <f>VLOOKUP(C282,[1]Sheet2!$A$1:$AS$610,7,FALSE)</f>
        <v>25606435000</v>
      </c>
      <c r="J282" s="42">
        <f>VLOOKUP(C282,[1]Sheet2!$A$1:$AS$610,8,FALSE)</f>
        <v>12682506000</v>
      </c>
      <c r="K282" s="42">
        <f>VLOOKUP(C282,[1]Sheet2!$A$1:$AS$610,9,FALSE)</f>
        <v>127747006000</v>
      </c>
      <c r="L282" s="42">
        <f t="shared" si="200"/>
        <v>1121396754000</v>
      </c>
      <c r="M282" s="42">
        <f>VLOOKUP(C282,[1]Sheet2!$A$1:$AS$610,11,FALSE)</f>
        <v>44736708000</v>
      </c>
      <c r="N282" s="42">
        <f>VLOOKUP(C282,[1]Sheet2!$A$1:$AS$610,12,FALSE)</f>
        <v>989445865000</v>
      </c>
      <c r="O282" s="42">
        <f>VLOOKUP(C282,[1]Sheet2!$A$1:$AS$610,13,FALSE)</f>
        <v>87214181000</v>
      </c>
      <c r="P282" s="42">
        <f t="shared" si="201"/>
        <v>517603472000</v>
      </c>
      <c r="Q282" s="42">
        <f>VLOOKUP(C282,[1]Sheet2!$A$1:$AS$610,15,FALSE)</f>
        <v>8407896000</v>
      </c>
      <c r="R282" s="42">
        <f>VLOOKUP(C282,[1]Sheet2!$A$1:$AS$610,16,FALSE)</f>
        <v>0</v>
      </c>
      <c r="S282" s="42">
        <f>VLOOKUP(C282,[1]Sheet2!$A$1:$AS$610,17,FALSE)</f>
        <v>123783365000</v>
      </c>
      <c r="T282" s="42">
        <f>VLOOKUP(C282,[1]Sheet2!$A$1:$AS$610,18,FALSE)</f>
        <v>261835778000</v>
      </c>
      <c r="U282" s="42">
        <f>VLOOKUP(C282,[1]Sheet2!$A$1:$AS$610,19,FALSE)</f>
        <v>123576433000</v>
      </c>
      <c r="V282" s="42">
        <f t="shared" si="202"/>
        <v>2083547482000</v>
      </c>
      <c r="W282" s="42">
        <f t="shared" si="203"/>
        <v>1310994867000</v>
      </c>
      <c r="X282" s="42">
        <f>VLOOKUP(C282,[1]Sheet2!$A$1:$AS$610,22,FALSE)</f>
        <v>949980155000</v>
      </c>
      <c r="Y282" s="42">
        <f>VLOOKUP(C282,[1]Sheet2!$A$1:$AS$610,23,FALSE)</f>
        <v>0</v>
      </c>
      <c r="Z282" s="42">
        <f>VLOOKUP(C282,[1]Sheet2!$A$1:$AS$610,24,FALSE)</f>
        <v>0</v>
      </c>
      <c r="AA282" s="42">
        <f>VLOOKUP(C282,[1]Sheet2!$A$1:$AS$610,25,FALSE)</f>
        <v>21117096000</v>
      </c>
      <c r="AB282" s="42">
        <f>VLOOKUP(C282,[1]Sheet2!$A$1:$AS$610,26,FALSE)</f>
        <v>12245000000</v>
      </c>
      <c r="AC282" s="42">
        <f>VLOOKUP(C282,[1]Sheet2!$A$1:$AS$610,27,FALSE)</f>
        <v>12443015000</v>
      </c>
      <c r="AD282" s="42">
        <f>VLOOKUP(C282,[1]Sheet2!$A$1:$AS$610,28,FALSE)</f>
        <v>252644528000</v>
      </c>
      <c r="AE282" s="42">
        <f>VLOOKUP(C282,[1]Sheet2!$A$1:$AS$610,29,FALSE)</f>
        <v>62565073000</v>
      </c>
      <c r="AF282" s="42">
        <f t="shared" si="204"/>
        <v>772552615000</v>
      </c>
      <c r="AG282" s="42">
        <f>VLOOKUP(C282,[1]Sheet2!$A$1:$AS$610,31,FALSE)</f>
        <v>42135290000</v>
      </c>
      <c r="AH282" s="42">
        <f>VLOOKUP(C282,[1]Sheet2!$A$1:$AS$610,32,FALSE)</f>
        <v>374718033000</v>
      </c>
      <c r="AI282" s="42">
        <f>VLOOKUP(C282,[1]Sheet2!$A$1:$AS$610,33,FALSE)</f>
        <v>355699292000</v>
      </c>
      <c r="AJ282" s="42">
        <f t="shared" si="205"/>
        <v>176946309000</v>
      </c>
      <c r="AK282" s="42">
        <f>VLOOKUP(C282,[1]Sheet2!$A$1:$AS$610,35,FALSE)</f>
        <v>81946309000</v>
      </c>
      <c r="AL282" s="42">
        <f>VLOOKUP(C282,[1]Sheet2!$A$1:$AS$610,36,FALSE)</f>
        <v>95000000000</v>
      </c>
      <c r="AM282" s="42">
        <f>VLOOKUP(C282,[1]Sheet2!$A$1:$AS$610,37,FALSE)</f>
        <v>0</v>
      </c>
      <c r="AN282" s="42">
        <f>VLOOKUP(C282,[1]Sheet2!$A$1:$AS$610,38,FALSE)</f>
        <v>0</v>
      </c>
      <c r="AO282" s="42">
        <f>VLOOKUP(C282,[1]Sheet2!$A$1:$AS$610,39,FALSE)</f>
        <v>0</v>
      </c>
      <c r="AP282" s="42">
        <f>VLOOKUP(C282,[1]Sheet2!$A$1:$AS$610,40,FALSE)</f>
        <v>0</v>
      </c>
      <c r="AQ282" s="42">
        <f t="shared" si="206"/>
        <v>25325000000</v>
      </c>
      <c r="AR282" s="42">
        <f>VLOOKUP(C282,[1]Sheet2!$A$1:$AS$610,42,FALSE)</f>
        <v>0</v>
      </c>
      <c r="AS282" s="42">
        <f>VLOOKUP(C282,[1]Sheet2!$A$1:$AS$610,43,FALSE)</f>
        <v>25325000000</v>
      </c>
      <c r="AT282" s="42">
        <f>VLOOKUP(C282,[1]Sheet2!$A$1:$AS$610,44,FALSE)</f>
        <v>0</v>
      </c>
      <c r="AU282" s="42">
        <f>VLOOKUP(C282,[1]Sheet2!$A$1:$AS$610,45,FALSE)</f>
        <v>0</v>
      </c>
      <c r="AV282" s="43">
        <f t="shared" si="207"/>
        <v>-151621309000</v>
      </c>
      <c r="AW282" s="43">
        <f t="shared" si="179"/>
        <v>151621309000</v>
      </c>
      <c r="AX282" s="44">
        <f t="shared" si="226"/>
        <v>0</v>
      </c>
    </row>
    <row r="283" spans="1:50" s="45" customFormat="1" ht="15" customHeight="1" x14ac:dyDescent="0.25">
      <c r="A283" s="37">
        <f t="shared" si="225"/>
        <v>215</v>
      </c>
      <c r="B283" s="37">
        <f t="shared" si="225"/>
        <v>26</v>
      </c>
      <c r="C283" s="38" t="s">
        <v>387</v>
      </c>
      <c r="D283" s="39" t="s">
        <v>210</v>
      </c>
      <c r="E283" s="40">
        <v>42733</v>
      </c>
      <c r="F283" s="41">
        <f t="shared" si="198"/>
        <v>2371396344000</v>
      </c>
      <c r="G283" s="42">
        <f t="shared" si="199"/>
        <v>322128369000</v>
      </c>
      <c r="H283" s="42">
        <f>VLOOKUP(C283,[1]Sheet2!$A$1:$AS$610,6,FALSE)</f>
        <v>78049750000</v>
      </c>
      <c r="I283" s="42">
        <f>VLOOKUP(C283,[1]Sheet2!$A$1:$AS$610,7,FALSE)</f>
        <v>22150580000</v>
      </c>
      <c r="J283" s="42">
        <f>VLOOKUP(C283,[1]Sheet2!$A$1:$AS$610,8,FALSE)</f>
        <v>12272519000</v>
      </c>
      <c r="K283" s="42">
        <f>VLOOKUP(C283,[1]Sheet2!$A$1:$AS$610,9,FALSE)</f>
        <v>209655520000</v>
      </c>
      <c r="L283" s="42">
        <f t="shared" si="200"/>
        <v>1374797547000</v>
      </c>
      <c r="M283" s="42">
        <f>VLOOKUP(C283,[1]Sheet2!$A$1:$AS$610,11,FALSE)</f>
        <v>43113186000</v>
      </c>
      <c r="N283" s="42">
        <f>VLOOKUP(C283,[1]Sheet2!$A$1:$AS$610,12,FALSE)</f>
        <v>1225226650000</v>
      </c>
      <c r="O283" s="42">
        <f>VLOOKUP(C283,[1]Sheet2!$A$1:$AS$610,13,FALSE)</f>
        <v>106457711000</v>
      </c>
      <c r="P283" s="42">
        <f t="shared" si="201"/>
        <v>674470428000</v>
      </c>
      <c r="Q283" s="42">
        <f>VLOOKUP(C283,[1]Sheet2!$A$1:$AS$610,15,FALSE)</f>
        <v>14700000000</v>
      </c>
      <c r="R283" s="42">
        <f>VLOOKUP(C283,[1]Sheet2!$A$1:$AS$610,16,FALSE)</f>
        <v>0</v>
      </c>
      <c r="S283" s="42">
        <f>VLOOKUP(C283,[1]Sheet2!$A$1:$AS$610,17,FALSE)</f>
        <v>171481728000</v>
      </c>
      <c r="T283" s="42">
        <f>VLOOKUP(C283,[1]Sheet2!$A$1:$AS$610,18,FALSE)</f>
        <v>254262401000</v>
      </c>
      <c r="U283" s="42">
        <f>VLOOKUP(C283,[1]Sheet2!$A$1:$AS$610,19,FALSE)</f>
        <v>234026299000</v>
      </c>
      <c r="V283" s="42">
        <f t="shared" si="202"/>
        <v>2386641000000</v>
      </c>
      <c r="W283" s="42">
        <f t="shared" si="203"/>
        <v>1508368337000</v>
      </c>
      <c r="X283" s="42">
        <f>VLOOKUP(C283,[1]Sheet2!$A$1:$AS$610,22,FALSE)</f>
        <v>1056645266000</v>
      </c>
      <c r="Y283" s="42">
        <f>VLOOKUP(C283,[1]Sheet2!$A$1:$AS$610,23,FALSE)</f>
        <v>0</v>
      </c>
      <c r="Z283" s="42">
        <f>VLOOKUP(C283,[1]Sheet2!$A$1:$AS$610,24,FALSE)</f>
        <v>0</v>
      </c>
      <c r="AA283" s="42">
        <f>VLOOKUP(C283,[1]Sheet2!$A$1:$AS$610,25,FALSE)</f>
        <v>29814615000</v>
      </c>
      <c r="AB283" s="42">
        <f>VLOOKUP(C283,[1]Sheet2!$A$1:$AS$610,26,FALSE)</f>
        <v>17246000000</v>
      </c>
      <c r="AC283" s="42">
        <f>VLOOKUP(C283,[1]Sheet2!$A$1:$AS$610,27,FALSE)</f>
        <v>10029933000</v>
      </c>
      <c r="AD283" s="42">
        <f>VLOOKUP(C283,[1]Sheet2!$A$1:$AS$610,28,FALSE)</f>
        <v>388632523000</v>
      </c>
      <c r="AE283" s="42">
        <f>VLOOKUP(C283,[1]Sheet2!$A$1:$AS$610,29,FALSE)</f>
        <v>6000000000</v>
      </c>
      <c r="AF283" s="42">
        <f t="shared" si="204"/>
        <v>878272663000</v>
      </c>
      <c r="AG283" s="42">
        <f>VLOOKUP(C283,[1]Sheet2!$A$1:$AS$610,31,FALSE)</f>
        <v>81197065000</v>
      </c>
      <c r="AH283" s="42">
        <f>VLOOKUP(C283,[1]Sheet2!$A$1:$AS$610,32,FALSE)</f>
        <v>388923292000</v>
      </c>
      <c r="AI283" s="42">
        <f>VLOOKUP(C283,[1]Sheet2!$A$1:$AS$610,33,FALSE)</f>
        <v>408152306000</v>
      </c>
      <c r="AJ283" s="42">
        <f t="shared" si="205"/>
        <v>37685656000</v>
      </c>
      <c r="AK283" s="42">
        <f>VLOOKUP(C283,[1]Sheet2!$A$1:$AS$610,35,FALSE)</f>
        <v>35606341000</v>
      </c>
      <c r="AL283" s="42">
        <f>VLOOKUP(C283,[1]Sheet2!$A$1:$AS$610,36,FALSE)</f>
        <v>2079315000</v>
      </c>
      <c r="AM283" s="42">
        <f>VLOOKUP(C283,[1]Sheet2!$A$1:$AS$610,37,FALSE)</f>
        <v>0</v>
      </c>
      <c r="AN283" s="42">
        <f>VLOOKUP(C283,[1]Sheet2!$A$1:$AS$610,38,FALSE)</f>
        <v>0</v>
      </c>
      <c r="AO283" s="42">
        <f>VLOOKUP(C283,[1]Sheet2!$A$1:$AS$610,39,FALSE)</f>
        <v>0</v>
      </c>
      <c r="AP283" s="42">
        <f>VLOOKUP(C283,[1]Sheet2!$A$1:$AS$610,40,FALSE)</f>
        <v>0</v>
      </c>
      <c r="AQ283" s="42">
        <f t="shared" si="206"/>
        <v>22441000000</v>
      </c>
      <c r="AR283" s="42">
        <f>VLOOKUP(C283,[1]Sheet2!$A$1:$AS$610,42,FALSE)</f>
        <v>10000000000</v>
      </c>
      <c r="AS283" s="42">
        <f>VLOOKUP(C283,[1]Sheet2!$A$1:$AS$610,43,FALSE)</f>
        <v>12441000000</v>
      </c>
      <c r="AT283" s="42">
        <f>VLOOKUP(C283,[1]Sheet2!$A$1:$AS$610,44,FALSE)</f>
        <v>0</v>
      </c>
      <c r="AU283" s="42">
        <f>VLOOKUP(C283,[1]Sheet2!$A$1:$AS$610,45,FALSE)</f>
        <v>0</v>
      </c>
      <c r="AV283" s="43">
        <f t="shared" si="207"/>
        <v>-15244656000</v>
      </c>
      <c r="AW283" s="43">
        <f t="shared" si="179"/>
        <v>15244656000</v>
      </c>
      <c r="AX283" s="44">
        <f t="shared" si="226"/>
        <v>0</v>
      </c>
    </row>
    <row r="284" spans="1:50" s="45" customFormat="1" ht="15" customHeight="1" x14ac:dyDescent="0.25">
      <c r="A284" s="37">
        <f t="shared" si="225"/>
        <v>216</v>
      </c>
      <c r="B284" s="37">
        <f t="shared" si="225"/>
        <v>27</v>
      </c>
      <c r="C284" s="38" t="s">
        <v>388</v>
      </c>
      <c r="D284" s="39" t="s">
        <v>185</v>
      </c>
      <c r="E284" s="40">
        <v>42732</v>
      </c>
      <c r="F284" s="41">
        <f t="shared" si="198"/>
        <v>1842230673410</v>
      </c>
      <c r="G284" s="42">
        <f t="shared" si="199"/>
        <v>230047289410</v>
      </c>
      <c r="H284" s="42">
        <v>30659000000</v>
      </c>
      <c r="I284" s="42">
        <v>24113813910</v>
      </c>
      <c r="J284" s="42">
        <v>14730999779</v>
      </c>
      <c r="K284" s="42">
        <v>160543475721</v>
      </c>
      <c r="L284" s="42">
        <f t="shared" si="200"/>
        <v>947636138000</v>
      </c>
      <c r="M284" s="42">
        <v>55919501000</v>
      </c>
      <c r="N284" s="42">
        <v>807995010000</v>
      </c>
      <c r="O284" s="42">
        <v>83721627000</v>
      </c>
      <c r="P284" s="42">
        <f t="shared" si="201"/>
        <v>664547246000</v>
      </c>
      <c r="Q284" s="42">
        <v>1350000000</v>
      </c>
      <c r="R284" s="42">
        <v>0</v>
      </c>
      <c r="S284" s="42">
        <v>108893087000</v>
      </c>
      <c r="T284" s="42">
        <v>194605936000</v>
      </c>
      <c r="U284" s="42">
        <v>359698223000</v>
      </c>
      <c r="V284" s="42">
        <f t="shared" si="202"/>
        <v>1888027231040</v>
      </c>
      <c r="W284" s="42">
        <f t="shared" si="203"/>
        <v>1087160657445</v>
      </c>
      <c r="X284" s="42">
        <v>685112233941</v>
      </c>
      <c r="Y284" s="42">
        <v>6552628284</v>
      </c>
      <c r="Z284" s="42">
        <v>0</v>
      </c>
      <c r="AA284" s="42">
        <v>49061586000</v>
      </c>
      <c r="AB284" s="42">
        <v>10891353625</v>
      </c>
      <c r="AC284" s="42">
        <v>4582500000</v>
      </c>
      <c r="AD284" s="42">
        <v>330460355595</v>
      </c>
      <c r="AE284" s="42">
        <v>500000000</v>
      </c>
      <c r="AF284" s="42">
        <f t="shared" si="204"/>
        <v>800866573595</v>
      </c>
      <c r="AG284" s="42">
        <v>65342065024</v>
      </c>
      <c r="AH284" s="42">
        <v>306255802785</v>
      </c>
      <c r="AI284" s="42">
        <v>429268705786</v>
      </c>
      <c r="AJ284" s="42">
        <f t="shared" si="205"/>
        <v>105296557630</v>
      </c>
      <c r="AK284" s="42">
        <v>97296557630</v>
      </c>
      <c r="AL284" s="42">
        <v>0</v>
      </c>
      <c r="AM284" s="42">
        <v>0</v>
      </c>
      <c r="AN284" s="42">
        <v>0</v>
      </c>
      <c r="AO284" s="42">
        <v>8000000000</v>
      </c>
      <c r="AP284" s="42">
        <v>0</v>
      </c>
      <c r="AQ284" s="42">
        <f t="shared" si="206"/>
        <v>59500000000</v>
      </c>
      <c r="AR284" s="42">
        <v>7500000000</v>
      </c>
      <c r="AS284" s="42">
        <v>10000000000</v>
      </c>
      <c r="AT284" s="42">
        <v>34000000000</v>
      </c>
      <c r="AU284" s="42">
        <v>8000000000</v>
      </c>
      <c r="AV284" s="43">
        <f t="shared" si="207"/>
        <v>-45796557630</v>
      </c>
      <c r="AW284" s="43">
        <f t="shared" si="179"/>
        <v>45796557630</v>
      </c>
      <c r="AX284" s="44">
        <f t="shared" si="226"/>
        <v>0</v>
      </c>
    </row>
    <row r="285" spans="1:50" s="45" customFormat="1" ht="15" customHeight="1" x14ac:dyDescent="0.25">
      <c r="A285" s="37">
        <f t="shared" si="225"/>
        <v>217</v>
      </c>
      <c r="B285" s="37">
        <f t="shared" si="225"/>
        <v>28</v>
      </c>
      <c r="C285" s="38" t="s">
        <v>389</v>
      </c>
      <c r="D285" s="39" t="s">
        <v>179</v>
      </c>
      <c r="E285" s="40">
        <v>42731</v>
      </c>
      <c r="F285" s="41">
        <f t="shared" si="198"/>
        <v>2129904393317</v>
      </c>
      <c r="G285" s="42">
        <f t="shared" si="199"/>
        <v>191203292217</v>
      </c>
      <c r="H285" s="42">
        <v>29100000000</v>
      </c>
      <c r="I285" s="42">
        <v>19542381802</v>
      </c>
      <c r="J285" s="42">
        <v>11064399399</v>
      </c>
      <c r="K285" s="42">
        <v>131496511016</v>
      </c>
      <c r="L285" s="42">
        <f t="shared" si="200"/>
        <v>1306419112000</v>
      </c>
      <c r="M285" s="42">
        <v>36331740000</v>
      </c>
      <c r="N285" s="42">
        <v>1145434277000</v>
      </c>
      <c r="O285" s="42">
        <v>124653095000</v>
      </c>
      <c r="P285" s="42">
        <f t="shared" si="201"/>
        <v>632281989100</v>
      </c>
      <c r="Q285" s="42">
        <v>2442302100</v>
      </c>
      <c r="R285" s="42">
        <v>0</v>
      </c>
      <c r="S285" s="42">
        <v>130018170000</v>
      </c>
      <c r="T285" s="42">
        <v>301075696000</v>
      </c>
      <c r="U285" s="42">
        <v>198745821000</v>
      </c>
      <c r="V285" s="42">
        <f t="shared" si="202"/>
        <v>2246358192180</v>
      </c>
      <c r="W285" s="42">
        <f t="shared" si="203"/>
        <v>1484533044616</v>
      </c>
      <c r="X285" s="42">
        <v>1114934292037</v>
      </c>
      <c r="Y285" s="42">
        <v>0</v>
      </c>
      <c r="Z285" s="42">
        <v>411804000</v>
      </c>
      <c r="AA285" s="42">
        <v>17524600000</v>
      </c>
      <c r="AB285" s="42">
        <v>6910000000</v>
      </c>
      <c r="AC285" s="42">
        <v>4858491000</v>
      </c>
      <c r="AD285" s="42">
        <v>338893857579</v>
      </c>
      <c r="AE285" s="42">
        <v>1000000000</v>
      </c>
      <c r="AF285" s="42">
        <f t="shared" si="204"/>
        <v>761825147564</v>
      </c>
      <c r="AG285" s="42">
        <v>100984687656</v>
      </c>
      <c r="AH285" s="42">
        <v>263976967662</v>
      </c>
      <c r="AI285" s="42">
        <v>396863492246</v>
      </c>
      <c r="AJ285" s="42">
        <f t="shared" si="205"/>
        <v>140309571628</v>
      </c>
      <c r="AK285" s="42">
        <v>118774571628</v>
      </c>
      <c r="AL285" s="42">
        <v>0</v>
      </c>
      <c r="AM285" s="42">
        <v>0</v>
      </c>
      <c r="AN285" s="42">
        <v>0</v>
      </c>
      <c r="AO285" s="42">
        <v>0</v>
      </c>
      <c r="AP285" s="42">
        <v>21535000000</v>
      </c>
      <c r="AQ285" s="42">
        <f t="shared" si="206"/>
        <v>23855772765</v>
      </c>
      <c r="AR285" s="42">
        <v>0</v>
      </c>
      <c r="AS285" s="42">
        <v>21485000000</v>
      </c>
      <c r="AT285" s="42">
        <v>2370772765</v>
      </c>
      <c r="AU285" s="42">
        <v>0</v>
      </c>
      <c r="AV285" s="43">
        <f t="shared" si="207"/>
        <v>-116453798863</v>
      </c>
      <c r="AW285" s="43">
        <f t="shared" si="179"/>
        <v>116453798863</v>
      </c>
      <c r="AX285" s="44">
        <f t="shared" si="226"/>
        <v>0</v>
      </c>
    </row>
    <row r="286" spans="1:50" s="45" customFormat="1" ht="15" customHeight="1" x14ac:dyDescent="0.25">
      <c r="A286" s="37">
        <f t="shared" si="225"/>
        <v>218</v>
      </c>
      <c r="B286" s="37">
        <f t="shared" si="225"/>
        <v>29</v>
      </c>
      <c r="C286" s="38" t="s">
        <v>390</v>
      </c>
      <c r="D286" s="39" t="s">
        <v>176</v>
      </c>
      <c r="E286" s="40">
        <v>42734</v>
      </c>
      <c r="F286" s="41">
        <f t="shared" si="198"/>
        <v>1739673915201</v>
      </c>
      <c r="G286" s="42">
        <f t="shared" si="199"/>
        <v>182959003201</v>
      </c>
      <c r="H286" s="42">
        <v>30100000000</v>
      </c>
      <c r="I286" s="42">
        <v>9926851500</v>
      </c>
      <c r="J286" s="42">
        <v>13587204701</v>
      </c>
      <c r="K286" s="42">
        <v>129344947000</v>
      </c>
      <c r="L286" s="42">
        <f t="shared" si="200"/>
        <v>978575889000</v>
      </c>
      <c r="M286" s="42">
        <v>39023034000</v>
      </c>
      <c r="N286" s="42">
        <v>841407175000</v>
      </c>
      <c r="O286" s="42">
        <v>98145680000</v>
      </c>
      <c r="P286" s="42">
        <f t="shared" si="201"/>
        <v>578139023000</v>
      </c>
      <c r="Q286" s="42">
        <v>11084000000</v>
      </c>
      <c r="R286" s="42">
        <v>0</v>
      </c>
      <c r="S286" s="42">
        <v>100681550000</v>
      </c>
      <c r="T286" s="42">
        <v>208667458000</v>
      </c>
      <c r="U286" s="42">
        <v>257706015000</v>
      </c>
      <c r="V286" s="42">
        <f t="shared" si="202"/>
        <v>1802450915201</v>
      </c>
      <c r="W286" s="42">
        <f t="shared" si="203"/>
        <v>1095558800973</v>
      </c>
      <c r="X286" s="42">
        <v>779953574973</v>
      </c>
      <c r="Y286" s="42">
        <v>0</v>
      </c>
      <c r="Z286" s="42">
        <v>0</v>
      </c>
      <c r="AA286" s="42">
        <v>14735600000</v>
      </c>
      <c r="AB286" s="42">
        <v>10000000000</v>
      </c>
      <c r="AC286" s="42">
        <v>4003000000</v>
      </c>
      <c r="AD286" s="42">
        <v>281866626000</v>
      </c>
      <c r="AE286" s="42">
        <v>5000000000</v>
      </c>
      <c r="AF286" s="42">
        <f t="shared" si="204"/>
        <v>706892114228</v>
      </c>
      <c r="AG286" s="42">
        <v>28752456590</v>
      </c>
      <c r="AH286" s="42">
        <v>298346780620</v>
      </c>
      <c r="AI286" s="42">
        <v>379792877018</v>
      </c>
      <c r="AJ286" s="42">
        <f t="shared" si="205"/>
        <v>72777000000</v>
      </c>
      <c r="AK286" s="42">
        <v>72777000000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f t="shared" si="206"/>
        <v>10000000000</v>
      </c>
      <c r="AR286" s="42">
        <v>0</v>
      </c>
      <c r="AS286" s="42">
        <v>10000000000</v>
      </c>
      <c r="AT286" s="42">
        <v>0</v>
      </c>
      <c r="AU286" s="42">
        <v>0</v>
      </c>
      <c r="AV286" s="43">
        <f t="shared" si="207"/>
        <v>-62777000000</v>
      </c>
      <c r="AW286" s="43">
        <f t="shared" si="179"/>
        <v>62777000000</v>
      </c>
      <c r="AX286" s="44">
        <f t="shared" si="226"/>
        <v>0</v>
      </c>
    </row>
    <row r="287" spans="1:50" s="45" customFormat="1" ht="15" customHeight="1" x14ac:dyDescent="0.25">
      <c r="A287" s="37">
        <f t="shared" si="225"/>
        <v>219</v>
      </c>
      <c r="B287" s="37">
        <f t="shared" si="225"/>
        <v>30</v>
      </c>
      <c r="C287" s="38" t="s">
        <v>391</v>
      </c>
      <c r="D287" s="39" t="s">
        <v>149</v>
      </c>
      <c r="E287" s="40">
        <v>42727</v>
      </c>
      <c r="F287" s="41">
        <f t="shared" si="198"/>
        <v>877704078000</v>
      </c>
      <c r="G287" s="42">
        <f t="shared" si="199"/>
        <v>206161682000</v>
      </c>
      <c r="H287" s="42">
        <v>29821800000</v>
      </c>
      <c r="I287" s="42">
        <v>5439058000</v>
      </c>
      <c r="J287" s="42">
        <v>6629078000</v>
      </c>
      <c r="K287" s="42">
        <v>164271746000</v>
      </c>
      <c r="L287" s="42">
        <f t="shared" si="200"/>
        <v>542251737000</v>
      </c>
      <c r="M287" s="42">
        <v>30795103000</v>
      </c>
      <c r="N287" s="42">
        <v>447909575000</v>
      </c>
      <c r="O287" s="42">
        <v>63547059000</v>
      </c>
      <c r="P287" s="42">
        <f t="shared" si="201"/>
        <v>129290659000</v>
      </c>
      <c r="Q287" s="42">
        <v>0</v>
      </c>
      <c r="R287" s="42">
        <v>0</v>
      </c>
      <c r="S287" s="42">
        <v>42679650000</v>
      </c>
      <c r="T287" s="42">
        <v>86611009000</v>
      </c>
      <c r="U287" s="42">
        <v>0</v>
      </c>
      <c r="V287" s="42">
        <f t="shared" si="202"/>
        <v>907336421000</v>
      </c>
      <c r="W287" s="42">
        <f t="shared" si="203"/>
        <v>347294986000</v>
      </c>
      <c r="X287" s="42">
        <v>330672541000</v>
      </c>
      <c r="Y287" s="42">
        <v>0</v>
      </c>
      <c r="Z287" s="42">
        <v>0</v>
      </c>
      <c r="AA287" s="42">
        <v>5814694000</v>
      </c>
      <c r="AB287" s="42">
        <v>572100000</v>
      </c>
      <c r="AC287" s="42">
        <v>0</v>
      </c>
      <c r="AD287" s="42">
        <v>560703000</v>
      </c>
      <c r="AE287" s="42">
        <v>9674948000</v>
      </c>
      <c r="AF287" s="42">
        <f t="shared" si="204"/>
        <v>560041435000</v>
      </c>
      <c r="AG287" s="42">
        <v>52312577000</v>
      </c>
      <c r="AH287" s="42">
        <v>300224291000</v>
      </c>
      <c r="AI287" s="42">
        <v>207504567000</v>
      </c>
      <c r="AJ287" s="42">
        <f t="shared" si="205"/>
        <v>42800000000</v>
      </c>
      <c r="AK287" s="42">
        <v>40000000000</v>
      </c>
      <c r="AL287" s="42">
        <v>0</v>
      </c>
      <c r="AM287" s="42">
        <v>0</v>
      </c>
      <c r="AN287" s="42">
        <v>0</v>
      </c>
      <c r="AO287" s="42">
        <v>2800000000</v>
      </c>
      <c r="AP287" s="42">
        <v>0</v>
      </c>
      <c r="AQ287" s="42">
        <f t="shared" si="206"/>
        <v>13167657000</v>
      </c>
      <c r="AR287" s="42">
        <v>0</v>
      </c>
      <c r="AS287" s="42">
        <v>13167657000</v>
      </c>
      <c r="AT287" s="42">
        <v>0</v>
      </c>
      <c r="AU287" s="42">
        <v>0</v>
      </c>
      <c r="AV287" s="43">
        <f t="shared" si="207"/>
        <v>-29632343000</v>
      </c>
      <c r="AW287" s="43">
        <f t="shared" si="179"/>
        <v>29632343000</v>
      </c>
      <c r="AX287" s="44">
        <f t="shared" si="226"/>
        <v>0</v>
      </c>
    </row>
    <row r="288" spans="1:50" s="45" customFormat="1" ht="15" customHeight="1" x14ac:dyDescent="0.25">
      <c r="A288" s="37">
        <f t="shared" si="225"/>
        <v>220</v>
      </c>
      <c r="B288" s="37">
        <f t="shared" si="225"/>
        <v>31</v>
      </c>
      <c r="C288" s="38" t="s">
        <v>392</v>
      </c>
      <c r="D288" s="39" t="s">
        <v>176</v>
      </c>
      <c r="E288" s="40">
        <v>42732</v>
      </c>
      <c r="F288" s="41">
        <f t="shared" si="198"/>
        <v>940827642000</v>
      </c>
      <c r="G288" s="42">
        <f t="shared" si="199"/>
        <v>182249034000</v>
      </c>
      <c r="H288" s="42">
        <v>52113800000</v>
      </c>
      <c r="I288" s="42">
        <v>16532380000</v>
      </c>
      <c r="J288" s="42">
        <v>4962754000</v>
      </c>
      <c r="K288" s="42">
        <v>108640100000</v>
      </c>
      <c r="L288" s="42">
        <f t="shared" si="200"/>
        <v>596294757000</v>
      </c>
      <c r="M288" s="42">
        <v>34382909000</v>
      </c>
      <c r="N288" s="42">
        <v>457085256000</v>
      </c>
      <c r="O288" s="42">
        <v>104826592000</v>
      </c>
      <c r="P288" s="42">
        <f t="shared" si="201"/>
        <v>162283851000</v>
      </c>
      <c r="Q288" s="42">
        <v>3000000000</v>
      </c>
      <c r="R288" s="42">
        <v>0</v>
      </c>
      <c r="S288" s="42">
        <v>60418411000</v>
      </c>
      <c r="T288" s="42">
        <v>50613219000</v>
      </c>
      <c r="U288" s="42">
        <v>48252221000</v>
      </c>
      <c r="V288" s="42">
        <f t="shared" si="202"/>
        <v>969556925000</v>
      </c>
      <c r="W288" s="42">
        <f t="shared" si="203"/>
        <v>376091869000</v>
      </c>
      <c r="X288" s="42">
        <v>341360065000</v>
      </c>
      <c r="Y288" s="42">
        <v>0</v>
      </c>
      <c r="Z288" s="42">
        <v>550000000</v>
      </c>
      <c r="AA288" s="42">
        <v>20530304000</v>
      </c>
      <c r="AB288" s="42">
        <v>8951500000</v>
      </c>
      <c r="AC288" s="42">
        <v>0</v>
      </c>
      <c r="AD288" s="42">
        <v>700000000</v>
      </c>
      <c r="AE288" s="42">
        <v>4000000000</v>
      </c>
      <c r="AF288" s="42">
        <f t="shared" si="204"/>
        <v>593465056000</v>
      </c>
      <c r="AG288" s="42">
        <v>21677982000</v>
      </c>
      <c r="AH288" s="42">
        <v>348457454000</v>
      </c>
      <c r="AI288" s="42">
        <v>223329620000</v>
      </c>
      <c r="AJ288" s="42">
        <f t="shared" si="205"/>
        <v>38529283000</v>
      </c>
      <c r="AK288" s="42">
        <v>38529283000</v>
      </c>
      <c r="AL288" s="42">
        <v>0</v>
      </c>
      <c r="AM288" s="42">
        <v>0</v>
      </c>
      <c r="AN288" s="42">
        <v>0</v>
      </c>
      <c r="AO288" s="42">
        <v>0</v>
      </c>
      <c r="AP288" s="42">
        <v>0</v>
      </c>
      <c r="AQ288" s="42">
        <f t="shared" si="206"/>
        <v>9800000000</v>
      </c>
      <c r="AR288" s="42">
        <v>2000000000</v>
      </c>
      <c r="AS288" s="42">
        <v>7800000000</v>
      </c>
      <c r="AT288" s="42">
        <v>0</v>
      </c>
      <c r="AU288" s="42">
        <v>0</v>
      </c>
      <c r="AV288" s="43">
        <f t="shared" si="207"/>
        <v>-28729283000</v>
      </c>
      <c r="AW288" s="43">
        <f t="shared" si="179"/>
        <v>28729283000</v>
      </c>
      <c r="AX288" s="44">
        <f t="shared" si="226"/>
        <v>0</v>
      </c>
    </row>
    <row r="289" spans="1:50" s="45" customFormat="1" ht="15" customHeight="1" x14ac:dyDescent="0.25">
      <c r="A289" s="37">
        <f t="shared" si="225"/>
        <v>221</v>
      </c>
      <c r="B289" s="37">
        <f t="shared" si="225"/>
        <v>32</v>
      </c>
      <c r="C289" s="38" t="s">
        <v>393</v>
      </c>
      <c r="D289" s="39" t="s">
        <v>94</v>
      </c>
      <c r="E289" s="40">
        <v>42734</v>
      </c>
      <c r="F289" s="41">
        <f t="shared" si="198"/>
        <v>856033818000</v>
      </c>
      <c r="G289" s="42">
        <f t="shared" si="199"/>
        <v>160545713000</v>
      </c>
      <c r="H289" s="42">
        <v>37128500000</v>
      </c>
      <c r="I289" s="42">
        <v>10042943000</v>
      </c>
      <c r="J289" s="42">
        <v>9842977000</v>
      </c>
      <c r="K289" s="42">
        <v>103531293000</v>
      </c>
      <c r="L289" s="42">
        <f t="shared" si="200"/>
        <v>627507264000</v>
      </c>
      <c r="M289" s="42">
        <v>31374482000</v>
      </c>
      <c r="N289" s="42">
        <v>480853469000</v>
      </c>
      <c r="O289" s="42">
        <v>115279313000</v>
      </c>
      <c r="P289" s="42">
        <f t="shared" si="201"/>
        <v>67980841000</v>
      </c>
      <c r="Q289" s="42">
        <v>0</v>
      </c>
      <c r="R289" s="42">
        <v>0</v>
      </c>
      <c r="S289" s="42">
        <v>67980841000</v>
      </c>
      <c r="T289" s="42">
        <v>0</v>
      </c>
      <c r="U289" s="42">
        <v>0</v>
      </c>
      <c r="V289" s="42">
        <f t="shared" si="202"/>
        <v>882448819000</v>
      </c>
      <c r="W289" s="42">
        <f t="shared" si="203"/>
        <v>422776418000</v>
      </c>
      <c r="X289" s="42">
        <v>407534418000</v>
      </c>
      <c r="Y289" s="42">
        <v>0</v>
      </c>
      <c r="Z289" s="42">
        <v>0</v>
      </c>
      <c r="AA289" s="42">
        <v>6623800000</v>
      </c>
      <c r="AB289" s="42">
        <v>5678550000</v>
      </c>
      <c r="AC289" s="42">
        <v>0</v>
      </c>
      <c r="AD289" s="42">
        <v>616650000</v>
      </c>
      <c r="AE289" s="42">
        <v>2323000000</v>
      </c>
      <c r="AF289" s="42">
        <f t="shared" si="204"/>
        <v>459672401000</v>
      </c>
      <c r="AG289" s="42">
        <v>60918276000</v>
      </c>
      <c r="AH289" s="42">
        <v>213017120000</v>
      </c>
      <c r="AI289" s="42">
        <v>185737005000</v>
      </c>
      <c r="AJ289" s="42">
        <f t="shared" si="205"/>
        <v>26415001000</v>
      </c>
      <c r="AK289" s="42">
        <v>26415001000</v>
      </c>
      <c r="AL289" s="42">
        <v>0</v>
      </c>
      <c r="AM289" s="42">
        <v>0</v>
      </c>
      <c r="AN289" s="42">
        <v>0</v>
      </c>
      <c r="AO289" s="42">
        <v>0</v>
      </c>
      <c r="AP289" s="42">
        <v>0</v>
      </c>
      <c r="AQ289" s="42">
        <f t="shared" si="206"/>
        <v>0</v>
      </c>
      <c r="AR289" s="42">
        <v>0</v>
      </c>
      <c r="AS289" s="42">
        <v>0</v>
      </c>
      <c r="AT289" s="42">
        <v>0</v>
      </c>
      <c r="AU289" s="42">
        <v>0</v>
      </c>
      <c r="AV289" s="43">
        <f t="shared" si="207"/>
        <v>-26415001000</v>
      </c>
      <c r="AW289" s="43">
        <f t="shared" si="179"/>
        <v>26415001000</v>
      </c>
      <c r="AX289" s="44">
        <f t="shared" si="226"/>
        <v>0</v>
      </c>
    </row>
    <row r="290" spans="1:50" s="45" customFormat="1" ht="15" customHeight="1" x14ac:dyDescent="0.25">
      <c r="A290" s="37">
        <f t="shared" si="225"/>
        <v>222</v>
      </c>
      <c r="B290" s="37">
        <f t="shared" si="225"/>
        <v>33</v>
      </c>
      <c r="C290" s="38" t="s">
        <v>394</v>
      </c>
      <c r="D290" s="39" t="s">
        <v>238</v>
      </c>
      <c r="E290" s="40">
        <v>42732</v>
      </c>
      <c r="F290" s="41">
        <f t="shared" si="198"/>
        <v>3950141353000</v>
      </c>
      <c r="G290" s="42">
        <f t="shared" si="199"/>
        <v>1513277689000</v>
      </c>
      <c r="H290" s="42">
        <v>1080695471000</v>
      </c>
      <c r="I290" s="42">
        <v>117775919000</v>
      </c>
      <c r="J290" s="42">
        <v>30177110000</v>
      </c>
      <c r="K290" s="42">
        <v>284629189000</v>
      </c>
      <c r="L290" s="42">
        <f t="shared" si="200"/>
        <v>1706718628000</v>
      </c>
      <c r="M290" s="42">
        <v>214428527000</v>
      </c>
      <c r="N290" s="42">
        <v>1376255966000</v>
      </c>
      <c r="O290" s="42">
        <v>116034135000</v>
      </c>
      <c r="P290" s="42">
        <f t="shared" si="201"/>
        <v>730145036000</v>
      </c>
      <c r="Q290" s="42">
        <v>0</v>
      </c>
      <c r="R290" s="42">
        <v>0</v>
      </c>
      <c r="S290" s="42">
        <v>535160000000</v>
      </c>
      <c r="T290" s="42">
        <v>194985036000</v>
      </c>
      <c r="U290" s="42">
        <v>0</v>
      </c>
      <c r="V290" s="42">
        <f t="shared" si="202"/>
        <v>4550157704000</v>
      </c>
      <c r="W290" s="42">
        <f t="shared" si="203"/>
        <v>1599095148000</v>
      </c>
      <c r="X290" s="42">
        <v>1517508236000</v>
      </c>
      <c r="Y290" s="42">
        <v>0</v>
      </c>
      <c r="Z290" s="42">
        <v>0</v>
      </c>
      <c r="AA290" s="42">
        <v>48746500000</v>
      </c>
      <c r="AB290" s="42">
        <v>21856150000</v>
      </c>
      <c r="AC290" s="42">
        <v>0</v>
      </c>
      <c r="AD290" s="42">
        <v>984262000</v>
      </c>
      <c r="AE290" s="42">
        <v>10000000000</v>
      </c>
      <c r="AF290" s="42">
        <f t="shared" si="204"/>
        <v>2951062556000</v>
      </c>
      <c r="AG290" s="42">
        <v>150744352514</v>
      </c>
      <c r="AH290" s="42">
        <v>1458348935096</v>
      </c>
      <c r="AI290" s="42">
        <v>1341969268390</v>
      </c>
      <c r="AJ290" s="42">
        <f t="shared" si="205"/>
        <v>624255351000</v>
      </c>
      <c r="AK290" s="42">
        <v>624255351000</v>
      </c>
      <c r="AL290" s="42">
        <v>0</v>
      </c>
      <c r="AM290" s="42">
        <v>0</v>
      </c>
      <c r="AN290" s="42">
        <v>0</v>
      </c>
      <c r="AO290" s="42">
        <v>0</v>
      </c>
      <c r="AP290" s="42">
        <v>0</v>
      </c>
      <c r="AQ290" s="42">
        <f t="shared" si="206"/>
        <v>24239000000</v>
      </c>
      <c r="AR290" s="42">
        <v>0</v>
      </c>
      <c r="AS290" s="42">
        <v>24239000000</v>
      </c>
      <c r="AT290" s="42">
        <v>0</v>
      </c>
      <c r="AU290" s="42">
        <v>0</v>
      </c>
      <c r="AV290" s="43">
        <f t="shared" si="207"/>
        <v>-600016351000</v>
      </c>
      <c r="AW290" s="43">
        <f t="shared" si="179"/>
        <v>600016351000</v>
      </c>
      <c r="AX290" s="44">
        <f t="shared" si="226"/>
        <v>0</v>
      </c>
    </row>
    <row r="291" spans="1:50" s="45" customFormat="1" ht="15" customHeight="1" x14ac:dyDescent="0.25">
      <c r="A291" s="37">
        <f t="shared" ref="A291:B292" si="227">A290+1</f>
        <v>223</v>
      </c>
      <c r="B291" s="37">
        <f t="shared" si="227"/>
        <v>34</v>
      </c>
      <c r="C291" s="38" t="s">
        <v>395</v>
      </c>
      <c r="D291" s="39" t="s">
        <v>238</v>
      </c>
      <c r="E291" s="40">
        <v>42725</v>
      </c>
      <c r="F291" s="41">
        <f t="shared" si="198"/>
        <v>1739877018000</v>
      </c>
      <c r="G291" s="42">
        <f t="shared" si="199"/>
        <v>430216738000</v>
      </c>
      <c r="H291" s="42">
        <v>255252000000</v>
      </c>
      <c r="I291" s="42">
        <v>67417343000</v>
      </c>
      <c r="J291" s="42">
        <v>18787894000</v>
      </c>
      <c r="K291" s="42">
        <v>88759501000</v>
      </c>
      <c r="L291" s="42">
        <f t="shared" si="200"/>
        <v>996372942000</v>
      </c>
      <c r="M291" s="42">
        <v>76679735000</v>
      </c>
      <c r="N291" s="42">
        <v>841536122000</v>
      </c>
      <c r="O291" s="42">
        <v>78157085000</v>
      </c>
      <c r="P291" s="42">
        <f t="shared" si="201"/>
        <v>313287338000</v>
      </c>
      <c r="Q291" s="42">
        <v>0</v>
      </c>
      <c r="R291" s="42">
        <v>0</v>
      </c>
      <c r="S291" s="42">
        <v>152865252000</v>
      </c>
      <c r="T291" s="42">
        <v>160422086000</v>
      </c>
      <c r="U291" s="42">
        <v>0</v>
      </c>
      <c r="V291" s="42">
        <f t="shared" si="202"/>
        <v>1815418582000</v>
      </c>
      <c r="W291" s="42">
        <f t="shared" si="203"/>
        <v>771696187000</v>
      </c>
      <c r="X291" s="42">
        <v>693325898000</v>
      </c>
      <c r="Y291" s="42">
        <v>349074000</v>
      </c>
      <c r="Z291" s="42">
        <v>0</v>
      </c>
      <c r="AA291" s="42">
        <v>60386213000</v>
      </c>
      <c r="AB291" s="42">
        <v>14874000000</v>
      </c>
      <c r="AC291" s="42">
        <v>0</v>
      </c>
      <c r="AD291" s="42">
        <v>761002000</v>
      </c>
      <c r="AE291" s="42">
        <v>2000000000</v>
      </c>
      <c r="AF291" s="42">
        <f t="shared" si="204"/>
        <v>1043722395000</v>
      </c>
      <c r="AG291" s="42">
        <v>53947452000</v>
      </c>
      <c r="AH291" s="42">
        <v>544416064000</v>
      </c>
      <c r="AI291" s="42">
        <v>445358879000</v>
      </c>
      <c r="AJ291" s="42">
        <f t="shared" si="205"/>
        <v>109743785069</v>
      </c>
      <c r="AK291" s="42">
        <v>109743785069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f t="shared" si="206"/>
        <v>34202221069</v>
      </c>
      <c r="AR291" s="42">
        <v>0</v>
      </c>
      <c r="AS291" s="42">
        <v>26394000000</v>
      </c>
      <c r="AT291" s="42">
        <v>7808221069</v>
      </c>
      <c r="AU291" s="42">
        <v>0</v>
      </c>
      <c r="AV291" s="43">
        <f t="shared" si="207"/>
        <v>-75541564000</v>
      </c>
      <c r="AW291" s="43">
        <f t="shared" ref="AW291:AW354" si="228">AJ291-AQ291</f>
        <v>75541564000</v>
      </c>
      <c r="AX291" s="44">
        <f t="shared" si="226"/>
        <v>0</v>
      </c>
    </row>
    <row r="292" spans="1:50" s="45" customFormat="1" ht="15" customHeight="1" x14ac:dyDescent="0.25">
      <c r="A292" s="37">
        <f t="shared" si="227"/>
        <v>224</v>
      </c>
      <c r="B292" s="37">
        <f t="shared" si="227"/>
        <v>35</v>
      </c>
      <c r="C292" s="38" t="s">
        <v>396</v>
      </c>
      <c r="D292" s="39" t="s">
        <v>101</v>
      </c>
      <c r="E292" s="40">
        <v>42732</v>
      </c>
      <c r="F292" s="41">
        <f t="shared" si="198"/>
        <v>1028723028000</v>
      </c>
      <c r="G292" s="42">
        <f t="shared" si="199"/>
        <v>281841490000</v>
      </c>
      <c r="H292" s="42">
        <v>53768120000</v>
      </c>
      <c r="I292" s="42">
        <v>23669670000</v>
      </c>
      <c r="J292" s="42">
        <v>3479751000</v>
      </c>
      <c r="K292" s="42">
        <v>200923949000</v>
      </c>
      <c r="L292" s="42">
        <f t="shared" si="200"/>
        <v>629162367000</v>
      </c>
      <c r="M292" s="42">
        <v>36699467000</v>
      </c>
      <c r="N292" s="42">
        <v>490772001000</v>
      </c>
      <c r="O292" s="42">
        <v>101690899000</v>
      </c>
      <c r="P292" s="42">
        <f t="shared" si="201"/>
        <v>117719171000</v>
      </c>
      <c r="Q292" s="42">
        <v>0</v>
      </c>
      <c r="R292" s="42">
        <v>0</v>
      </c>
      <c r="S292" s="42">
        <v>49729703000</v>
      </c>
      <c r="T292" s="42">
        <v>67449468000</v>
      </c>
      <c r="U292" s="42">
        <v>540000000</v>
      </c>
      <c r="V292" s="42">
        <f t="shared" si="202"/>
        <v>1150919453000</v>
      </c>
      <c r="W292" s="42">
        <f t="shared" si="203"/>
        <v>456971175000</v>
      </c>
      <c r="X292" s="42">
        <v>429949266000</v>
      </c>
      <c r="Y292" s="42">
        <v>0</v>
      </c>
      <c r="Z292" s="42">
        <v>0</v>
      </c>
      <c r="AA292" s="42">
        <v>23985225000</v>
      </c>
      <c r="AB292" s="42">
        <v>350000000</v>
      </c>
      <c r="AC292" s="42">
        <v>0</v>
      </c>
      <c r="AD292" s="42">
        <v>686684000</v>
      </c>
      <c r="AE292" s="42">
        <v>2000000000</v>
      </c>
      <c r="AF292" s="42">
        <f t="shared" si="204"/>
        <v>693948278000</v>
      </c>
      <c r="AG292" s="42">
        <v>40169405000</v>
      </c>
      <c r="AH292" s="42">
        <v>395586939000</v>
      </c>
      <c r="AI292" s="42">
        <v>258191934000</v>
      </c>
      <c r="AJ292" s="42">
        <f t="shared" si="205"/>
        <v>125819113000</v>
      </c>
      <c r="AK292" s="42">
        <v>125819113000</v>
      </c>
      <c r="AL292" s="42">
        <v>0</v>
      </c>
      <c r="AM292" s="42">
        <v>0</v>
      </c>
      <c r="AN292" s="42">
        <v>0</v>
      </c>
      <c r="AO292" s="42">
        <v>0</v>
      </c>
      <c r="AP292" s="42">
        <v>0</v>
      </c>
      <c r="AQ292" s="42">
        <f t="shared" si="206"/>
        <v>3622688000</v>
      </c>
      <c r="AR292" s="42">
        <v>0</v>
      </c>
      <c r="AS292" s="42">
        <v>0</v>
      </c>
      <c r="AT292" s="42">
        <v>3622688000</v>
      </c>
      <c r="AU292" s="42">
        <v>0</v>
      </c>
      <c r="AV292" s="43">
        <f t="shared" si="207"/>
        <v>-122196425000</v>
      </c>
      <c r="AW292" s="43">
        <f t="shared" si="228"/>
        <v>122196425000</v>
      </c>
      <c r="AX292" s="44">
        <f t="shared" si="226"/>
        <v>0</v>
      </c>
    </row>
    <row r="293" spans="1:50" s="45" customFormat="1" ht="15" customHeight="1" x14ac:dyDescent="0.25">
      <c r="A293" s="51" t="s">
        <v>121</v>
      </c>
      <c r="B293" s="51" t="s">
        <v>121</v>
      </c>
      <c r="C293" s="52" t="s">
        <v>122</v>
      </c>
      <c r="D293" s="53"/>
      <c r="E293" s="53"/>
      <c r="F293" s="54">
        <f>SUM(F258:F286)</f>
        <v>61341537179168</v>
      </c>
      <c r="G293" s="54">
        <f t="shared" ref="G293:AX293" si="229">SUM(G258:G286)</f>
        <v>7878537566372</v>
      </c>
      <c r="H293" s="54">
        <f t="shared" si="229"/>
        <v>1951173900000</v>
      </c>
      <c r="I293" s="54">
        <f t="shared" si="229"/>
        <v>592905735437</v>
      </c>
      <c r="J293" s="54">
        <f t="shared" si="229"/>
        <v>349697712473</v>
      </c>
      <c r="K293" s="54">
        <f t="shared" si="229"/>
        <v>4984760218462</v>
      </c>
      <c r="L293" s="54">
        <f t="shared" si="229"/>
        <v>37314768400349</v>
      </c>
      <c r="M293" s="54">
        <f t="shared" si="229"/>
        <v>1546315293000</v>
      </c>
      <c r="N293" s="54">
        <f t="shared" si="229"/>
        <v>30986348964349</v>
      </c>
      <c r="O293" s="54">
        <f t="shared" si="229"/>
        <v>4782104143000</v>
      </c>
      <c r="P293" s="54">
        <f t="shared" si="229"/>
        <v>16148231212447</v>
      </c>
      <c r="Q293" s="54">
        <f t="shared" si="229"/>
        <v>139521682649</v>
      </c>
      <c r="R293" s="54">
        <f t="shared" si="229"/>
        <v>0</v>
      </c>
      <c r="S293" s="54">
        <f t="shared" si="229"/>
        <v>3595757343798</v>
      </c>
      <c r="T293" s="54">
        <f t="shared" si="229"/>
        <v>5570583989000</v>
      </c>
      <c r="U293" s="54">
        <f t="shared" si="229"/>
        <v>6842368197000</v>
      </c>
      <c r="V293" s="54">
        <f t="shared" si="229"/>
        <v>64694301992908</v>
      </c>
      <c r="W293" s="54">
        <f t="shared" si="229"/>
        <v>40916686265475</v>
      </c>
      <c r="X293" s="54">
        <f t="shared" si="229"/>
        <v>28224287890960.5</v>
      </c>
      <c r="Y293" s="54">
        <f t="shared" si="229"/>
        <v>8574628284</v>
      </c>
      <c r="Z293" s="54">
        <f t="shared" si="229"/>
        <v>5292389000</v>
      </c>
      <c r="AA293" s="54">
        <f t="shared" si="229"/>
        <v>1011676811900</v>
      </c>
      <c r="AB293" s="54">
        <f t="shared" si="229"/>
        <v>404148140625</v>
      </c>
      <c r="AC293" s="54">
        <f t="shared" si="229"/>
        <v>256792212515</v>
      </c>
      <c r="AD293" s="54">
        <f t="shared" si="229"/>
        <v>10814963399315</v>
      </c>
      <c r="AE293" s="54">
        <f t="shared" si="229"/>
        <v>190950792875.5</v>
      </c>
      <c r="AF293" s="54">
        <f t="shared" si="229"/>
        <v>23777615727433</v>
      </c>
      <c r="AG293" s="54">
        <f t="shared" si="229"/>
        <v>1886799649764</v>
      </c>
      <c r="AH293" s="54">
        <f t="shared" si="229"/>
        <v>10849594226510</v>
      </c>
      <c r="AI293" s="54">
        <f t="shared" si="229"/>
        <v>11041221851159</v>
      </c>
      <c r="AJ293" s="54">
        <f t="shared" si="229"/>
        <v>3862211598861</v>
      </c>
      <c r="AK293" s="54">
        <f t="shared" si="229"/>
        <v>3303035111775</v>
      </c>
      <c r="AL293" s="54">
        <f t="shared" si="229"/>
        <v>176073711086</v>
      </c>
      <c r="AM293" s="54">
        <f t="shared" si="229"/>
        <v>0</v>
      </c>
      <c r="AN293" s="54">
        <f t="shared" si="229"/>
        <v>332000000000</v>
      </c>
      <c r="AO293" s="54">
        <f t="shared" si="229"/>
        <v>14261114000</v>
      </c>
      <c r="AP293" s="54">
        <f t="shared" si="229"/>
        <v>36841662000</v>
      </c>
      <c r="AQ293" s="54">
        <f t="shared" si="229"/>
        <v>509446785121</v>
      </c>
      <c r="AR293" s="54">
        <f t="shared" si="229"/>
        <v>47223542086</v>
      </c>
      <c r="AS293" s="54">
        <f t="shared" si="229"/>
        <v>405734655270</v>
      </c>
      <c r="AT293" s="54">
        <f t="shared" si="229"/>
        <v>36370772765</v>
      </c>
      <c r="AU293" s="54">
        <f t="shared" si="229"/>
        <v>20117815000</v>
      </c>
      <c r="AV293" s="54">
        <f t="shared" si="229"/>
        <v>-3352764813740</v>
      </c>
      <c r="AW293" s="54">
        <f t="shared" si="229"/>
        <v>3352764813740</v>
      </c>
      <c r="AX293" s="55">
        <f t="shared" si="229"/>
        <v>0</v>
      </c>
    </row>
    <row r="294" spans="1:50" s="45" customFormat="1" ht="15" customHeight="1" x14ac:dyDescent="0.25">
      <c r="A294" s="51" t="s">
        <v>123</v>
      </c>
      <c r="B294" s="51" t="s">
        <v>123</v>
      </c>
      <c r="C294" s="52" t="s">
        <v>124</v>
      </c>
      <c r="D294" s="53"/>
      <c r="E294" s="53"/>
      <c r="F294" s="54">
        <f>SUM(F287:F292)</f>
        <v>9393306937000</v>
      </c>
      <c r="G294" s="54">
        <f t="shared" ref="G294:AX294" si="230">SUM(G287:G292)</f>
        <v>2774292346000</v>
      </c>
      <c r="H294" s="54">
        <f t="shared" si="230"/>
        <v>1508779691000</v>
      </c>
      <c r="I294" s="54">
        <f t="shared" si="230"/>
        <v>240877313000</v>
      </c>
      <c r="J294" s="54">
        <f t="shared" si="230"/>
        <v>73879564000</v>
      </c>
      <c r="K294" s="54">
        <f t="shared" si="230"/>
        <v>950755778000</v>
      </c>
      <c r="L294" s="54">
        <f t="shared" si="230"/>
        <v>5098307695000</v>
      </c>
      <c r="M294" s="54">
        <f t="shared" si="230"/>
        <v>424360223000</v>
      </c>
      <c r="N294" s="54">
        <f t="shared" si="230"/>
        <v>4094412389000</v>
      </c>
      <c r="O294" s="54">
        <f t="shared" si="230"/>
        <v>579535083000</v>
      </c>
      <c r="P294" s="54">
        <f t="shared" si="230"/>
        <v>1520706896000</v>
      </c>
      <c r="Q294" s="54">
        <f t="shared" si="230"/>
        <v>3000000000</v>
      </c>
      <c r="R294" s="54">
        <f t="shared" si="230"/>
        <v>0</v>
      </c>
      <c r="S294" s="54">
        <f t="shared" si="230"/>
        <v>908833857000</v>
      </c>
      <c r="T294" s="54">
        <f t="shared" si="230"/>
        <v>560080818000</v>
      </c>
      <c r="U294" s="54">
        <f t="shared" si="230"/>
        <v>48792221000</v>
      </c>
      <c r="V294" s="54">
        <f t="shared" si="230"/>
        <v>10275837904000</v>
      </c>
      <c r="W294" s="54">
        <f t="shared" si="230"/>
        <v>3973925783000</v>
      </c>
      <c r="X294" s="54">
        <f t="shared" si="230"/>
        <v>3720350424000</v>
      </c>
      <c r="Y294" s="54">
        <f t="shared" si="230"/>
        <v>349074000</v>
      </c>
      <c r="Z294" s="54">
        <f t="shared" si="230"/>
        <v>550000000</v>
      </c>
      <c r="AA294" s="54">
        <f t="shared" si="230"/>
        <v>166086736000</v>
      </c>
      <c r="AB294" s="54">
        <f t="shared" si="230"/>
        <v>52282300000</v>
      </c>
      <c r="AC294" s="54">
        <f t="shared" si="230"/>
        <v>0</v>
      </c>
      <c r="AD294" s="54">
        <f t="shared" si="230"/>
        <v>4309301000</v>
      </c>
      <c r="AE294" s="54">
        <f t="shared" si="230"/>
        <v>29997948000</v>
      </c>
      <c r="AF294" s="54">
        <f t="shared" si="230"/>
        <v>6301912121000</v>
      </c>
      <c r="AG294" s="54">
        <f t="shared" si="230"/>
        <v>379770044514</v>
      </c>
      <c r="AH294" s="54">
        <f t="shared" si="230"/>
        <v>3260050803096</v>
      </c>
      <c r="AI294" s="54">
        <f t="shared" si="230"/>
        <v>2662091273390</v>
      </c>
      <c r="AJ294" s="54">
        <f t="shared" si="230"/>
        <v>967562533069</v>
      </c>
      <c r="AK294" s="54">
        <f t="shared" si="230"/>
        <v>964762533069</v>
      </c>
      <c r="AL294" s="54">
        <f t="shared" si="230"/>
        <v>0</v>
      </c>
      <c r="AM294" s="54">
        <f t="shared" si="230"/>
        <v>0</v>
      </c>
      <c r="AN294" s="54">
        <f t="shared" si="230"/>
        <v>0</v>
      </c>
      <c r="AO294" s="54">
        <f t="shared" si="230"/>
        <v>2800000000</v>
      </c>
      <c r="AP294" s="54">
        <f t="shared" si="230"/>
        <v>0</v>
      </c>
      <c r="AQ294" s="54">
        <f t="shared" si="230"/>
        <v>85031566069</v>
      </c>
      <c r="AR294" s="54">
        <f t="shared" si="230"/>
        <v>2000000000</v>
      </c>
      <c r="AS294" s="54">
        <f t="shared" si="230"/>
        <v>71600657000</v>
      </c>
      <c r="AT294" s="54">
        <f t="shared" si="230"/>
        <v>11430909069</v>
      </c>
      <c r="AU294" s="54">
        <f t="shared" si="230"/>
        <v>0</v>
      </c>
      <c r="AV294" s="54">
        <f t="shared" si="230"/>
        <v>-882530967000</v>
      </c>
      <c r="AW294" s="54">
        <f t="shared" si="230"/>
        <v>882530967000</v>
      </c>
      <c r="AX294" s="55">
        <f t="shared" si="230"/>
        <v>0</v>
      </c>
    </row>
    <row r="295" spans="1:50" s="45" customFormat="1" ht="15" customHeight="1" x14ac:dyDescent="0.25">
      <c r="A295" s="51" t="s">
        <v>125</v>
      </c>
      <c r="B295" s="51" t="s">
        <v>125</v>
      </c>
      <c r="C295" s="52" t="s">
        <v>397</v>
      </c>
      <c r="D295" s="53"/>
      <c r="E295" s="53"/>
      <c r="F295" s="54">
        <f t="shared" ref="F295:AX295" si="231">F293+F294</f>
        <v>70734844116168</v>
      </c>
      <c r="G295" s="54">
        <f t="shared" si="231"/>
        <v>10652829912372</v>
      </c>
      <c r="H295" s="54">
        <f t="shared" si="231"/>
        <v>3459953591000</v>
      </c>
      <c r="I295" s="54">
        <f t="shared" si="231"/>
        <v>833783048437</v>
      </c>
      <c r="J295" s="54">
        <f t="shared" si="231"/>
        <v>423577276473</v>
      </c>
      <c r="K295" s="54">
        <f t="shared" si="231"/>
        <v>5935515996462</v>
      </c>
      <c r="L295" s="54">
        <f t="shared" si="231"/>
        <v>42413076095349</v>
      </c>
      <c r="M295" s="54">
        <f t="shared" si="231"/>
        <v>1970675516000</v>
      </c>
      <c r="N295" s="54">
        <f t="shared" si="231"/>
        <v>35080761353349</v>
      </c>
      <c r="O295" s="54">
        <f t="shared" si="231"/>
        <v>5361639226000</v>
      </c>
      <c r="P295" s="54">
        <f t="shared" si="231"/>
        <v>17668938108447</v>
      </c>
      <c r="Q295" s="54">
        <f t="shared" si="231"/>
        <v>142521682649</v>
      </c>
      <c r="R295" s="54">
        <f t="shared" si="231"/>
        <v>0</v>
      </c>
      <c r="S295" s="54">
        <f t="shared" si="231"/>
        <v>4504591200798</v>
      </c>
      <c r="T295" s="54">
        <f t="shared" si="231"/>
        <v>6130664807000</v>
      </c>
      <c r="U295" s="54">
        <f t="shared" si="231"/>
        <v>6891160418000</v>
      </c>
      <c r="V295" s="54">
        <f t="shared" si="231"/>
        <v>74970139896908</v>
      </c>
      <c r="W295" s="54">
        <f t="shared" si="231"/>
        <v>44890612048475</v>
      </c>
      <c r="X295" s="54">
        <f t="shared" si="231"/>
        <v>31944638314960.5</v>
      </c>
      <c r="Y295" s="54">
        <f t="shared" si="231"/>
        <v>8923702284</v>
      </c>
      <c r="Z295" s="54">
        <f t="shared" si="231"/>
        <v>5842389000</v>
      </c>
      <c r="AA295" s="54">
        <f t="shared" si="231"/>
        <v>1177763547900</v>
      </c>
      <c r="AB295" s="54">
        <f t="shared" si="231"/>
        <v>456430440625</v>
      </c>
      <c r="AC295" s="54">
        <f t="shared" si="231"/>
        <v>256792212515</v>
      </c>
      <c r="AD295" s="54">
        <f t="shared" si="231"/>
        <v>10819272700315</v>
      </c>
      <c r="AE295" s="54">
        <f t="shared" si="231"/>
        <v>220948740875.5</v>
      </c>
      <c r="AF295" s="54">
        <f t="shared" si="231"/>
        <v>30079527848433</v>
      </c>
      <c r="AG295" s="54">
        <f t="shared" si="231"/>
        <v>2266569694278</v>
      </c>
      <c r="AH295" s="54">
        <f t="shared" si="231"/>
        <v>14109645029606</v>
      </c>
      <c r="AI295" s="54">
        <f t="shared" si="231"/>
        <v>13703313124549</v>
      </c>
      <c r="AJ295" s="54">
        <f t="shared" si="231"/>
        <v>4829774131930</v>
      </c>
      <c r="AK295" s="54">
        <f t="shared" si="231"/>
        <v>4267797644844</v>
      </c>
      <c r="AL295" s="54">
        <f t="shared" si="231"/>
        <v>176073711086</v>
      </c>
      <c r="AM295" s="54">
        <f t="shared" si="231"/>
        <v>0</v>
      </c>
      <c r="AN295" s="54">
        <f t="shared" si="231"/>
        <v>332000000000</v>
      </c>
      <c r="AO295" s="54">
        <f t="shared" si="231"/>
        <v>17061114000</v>
      </c>
      <c r="AP295" s="54">
        <f t="shared" si="231"/>
        <v>36841662000</v>
      </c>
      <c r="AQ295" s="54">
        <f t="shared" si="231"/>
        <v>594478351190</v>
      </c>
      <c r="AR295" s="54">
        <f t="shared" si="231"/>
        <v>49223542086</v>
      </c>
      <c r="AS295" s="54">
        <f t="shared" si="231"/>
        <v>477335312270</v>
      </c>
      <c r="AT295" s="54">
        <f t="shared" si="231"/>
        <v>47801681834</v>
      </c>
      <c r="AU295" s="54">
        <f t="shared" si="231"/>
        <v>20117815000</v>
      </c>
      <c r="AV295" s="54">
        <f t="shared" si="231"/>
        <v>-4235295780740</v>
      </c>
      <c r="AW295" s="54">
        <f t="shared" si="231"/>
        <v>4235295780740</v>
      </c>
      <c r="AX295" s="55">
        <f t="shared" si="231"/>
        <v>0</v>
      </c>
    </row>
    <row r="296" spans="1:50" s="45" customFormat="1" ht="15" customHeight="1" x14ac:dyDescent="0.25">
      <c r="A296" s="51" t="s">
        <v>127</v>
      </c>
      <c r="B296" s="51" t="s">
        <v>127</v>
      </c>
      <c r="C296" s="52" t="s">
        <v>398</v>
      </c>
      <c r="D296" s="53"/>
      <c r="E296" s="53"/>
      <c r="F296" s="54">
        <f t="shared" ref="F296:AX296" si="232">F295+F257</f>
        <v>94202362141168</v>
      </c>
      <c r="G296" s="54">
        <f t="shared" si="232"/>
        <v>22619990318372</v>
      </c>
      <c r="H296" s="54">
        <f t="shared" si="232"/>
        <v>13626845591000</v>
      </c>
      <c r="I296" s="54">
        <f t="shared" si="232"/>
        <v>933549230437</v>
      </c>
      <c r="J296" s="54">
        <f t="shared" si="232"/>
        <v>787540098473</v>
      </c>
      <c r="K296" s="54">
        <f t="shared" si="232"/>
        <v>7272055398462</v>
      </c>
      <c r="L296" s="54">
        <f t="shared" si="232"/>
        <v>52775519459349</v>
      </c>
      <c r="M296" s="54">
        <f t="shared" si="232"/>
        <v>2956915602000</v>
      </c>
      <c r="N296" s="54">
        <f t="shared" si="232"/>
        <v>38769507512349</v>
      </c>
      <c r="O296" s="54">
        <f t="shared" si="232"/>
        <v>11049096345000</v>
      </c>
      <c r="P296" s="54">
        <f t="shared" si="232"/>
        <v>18806852363447</v>
      </c>
      <c r="Q296" s="54">
        <f t="shared" si="232"/>
        <v>177864182649</v>
      </c>
      <c r="R296" s="54">
        <f t="shared" si="232"/>
        <v>0</v>
      </c>
      <c r="S296" s="54">
        <f t="shared" si="232"/>
        <v>4504591200798</v>
      </c>
      <c r="T296" s="54">
        <f t="shared" si="232"/>
        <v>7233236562000</v>
      </c>
      <c r="U296" s="54">
        <f t="shared" si="232"/>
        <v>6891160418000</v>
      </c>
      <c r="V296" s="54">
        <f t="shared" si="232"/>
        <v>98333657921908</v>
      </c>
      <c r="W296" s="54">
        <f t="shared" si="232"/>
        <v>62280954136475</v>
      </c>
      <c r="X296" s="54">
        <f t="shared" si="232"/>
        <v>37664491160960.5</v>
      </c>
      <c r="Y296" s="54">
        <f t="shared" si="232"/>
        <v>8923702284</v>
      </c>
      <c r="Z296" s="54">
        <f t="shared" si="232"/>
        <v>5842389000</v>
      </c>
      <c r="AA296" s="54">
        <f t="shared" si="232"/>
        <v>6121292199900</v>
      </c>
      <c r="AB296" s="54">
        <f t="shared" si="232"/>
        <v>704992440625</v>
      </c>
      <c r="AC296" s="54">
        <f t="shared" si="232"/>
        <v>4655618423515</v>
      </c>
      <c r="AD296" s="54">
        <f t="shared" si="232"/>
        <v>12878845079315</v>
      </c>
      <c r="AE296" s="54">
        <f t="shared" si="232"/>
        <v>240948740875.5</v>
      </c>
      <c r="AF296" s="54">
        <f t="shared" si="232"/>
        <v>36052703785433</v>
      </c>
      <c r="AG296" s="54">
        <f t="shared" si="232"/>
        <v>2770302589278</v>
      </c>
      <c r="AH296" s="54">
        <f t="shared" si="232"/>
        <v>17728769953606</v>
      </c>
      <c r="AI296" s="54">
        <f t="shared" si="232"/>
        <v>15553631242549</v>
      </c>
      <c r="AJ296" s="54">
        <f t="shared" si="232"/>
        <v>5029774131930</v>
      </c>
      <c r="AK296" s="54">
        <f t="shared" si="232"/>
        <v>4467797644844</v>
      </c>
      <c r="AL296" s="54">
        <f t="shared" si="232"/>
        <v>176073711086</v>
      </c>
      <c r="AM296" s="54">
        <f t="shared" si="232"/>
        <v>0</v>
      </c>
      <c r="AN296" s="54">
        <f t="shared" si="232"/>
        <v>332000000000</v>
      </c>
      <c r="AO296" s="54">
        <f t="shared" si="232"/>
        <v>17061114000</v>
      </c>
      <c r="AP296" s="54">
        <f t="shared" si="232"/>
        <v>36841662000</v>
      </c>
      <c r="AQ296" s="54">
        <f t="shared" si="232"/>
        <v>898478351190</v>
      </c>
      <c r="AR296" s="54">
        <f t="shared" si="232"/>
        <v>199223542086</v>
      </c>
      <c r="AS296" s="54">
        <f t="shared" si="232"/>
        <v>631335312270</v>
      </c>
      <c r="AT296" s="54">
        <f t="shared" si="232"/>
        <v>47801681834</v>
      </c>
      <c r="AU296" s="54">
        <f t="shared" si="232"/>
        <v>20117815000</v>
      </c>
      <c r="AV296" s="54">
        <f t="shared" si="232"/>
        <v>-4131295780740</v>
      </c>
      <c r="AW296" s="54">
        <f t="shared" si="232"/>
        <v>4131295780740</v>
      </c>
      <c r="AX296" s="55">
        <f t="shared" si="232"/>
        <v>0</v>
      </c>
    </row>
    <row r="297" spans="1:50" ht="15" customHeight="1" x14ac:dyDescent="0.25">
      <c r="A297" s="29" t="s">
        <v>399</v>
      </c>
      <c r="B297" s="29" t="s">
        <v>399</v>
      </c>
      <c r="C297" s="30" t="s">
        <v>400</v>
      </c>
      <c r="D297" s="31" t="s">
        <v>149</v>
      </c>
      <c r="E297" s="32">
        <v>42731</v>
      </c>
      <c r="F297" s="56">
        <f t="shared" ref="F297:F298" si="233">G297+L297+P297</f>
        <v>4988379317714.6299</v>
      </c>
      <c r="G297" s="34">
        <f t="shared" ref="G297:G298" si="234">H297+I297+J297+K297</f>
        <v>1657147882128.6299</v>
      </c>
      <c r="H297" s="34">
        <f>VLOOKUP(C297,[1]Sheet2!$A$1:$AS$610,6,FALSE)</f>
        <v>1437942970424</v>
      </c>
      <c r="I297" s="34">
        <f>VLOOKUP(C297,[1]Sheet2!$A$1:$AS$610,7,FALSE)</f>
        <v>38797469715</v>
      </c>
      <c r="J297" s="34">
        <f>VLOOKUP(C297,[1]Sheet2!$A$1:$AS$610,8,FALSE)</f>
        <v>59711579867.440002</v>
      </c>
      <c r="K297" s="34">
        <f>VLOOKUP(C297,[1]Sheet2!$A$1:$AS$610,9,FALSE)</f>
        <v>120695862122.19</v>
      </c>
      <c r="L297" s="34">
        <f t="shared" ref="L297:L298" si="235">M297+N297+O297</f>
        <v>2205571131739</v>
      </c>
      <c r="M297" s="34">
        <f>VLOOKUP(C297,[1]Sheet2!$A$1:$AS$610,11,FALSE)</f>
        <v>132300017047</v>
      </c>
      <c r="N297" s="34">
        <f>VLOOKUP(C297,[1]Sheet2!$A$1:$AS$610,12,FALSE)</f>
        <v>1380356647692</v>
      </c>
      <c r="O297" s="34">
        <f>VLOOKUP(C297,[1]Sheet2!$A$1:$AS$610,13,FALSE)</f>
        <v>692914467000</v>
      </c>
      <c r="P297" s="34">
        <f t="shared" ref="P297:P298" si="236">Q297+R297+S297+T297+U297</f>
        <v>1125660303847</v>
      </c>
      <c r="Q297" s="34">
        <f>VLOOKUP(C297,[1]Sheet2!$A$1:$AS$610,15,FALSE)</f>
        <v>14827192847</v>
      </c>
      <c r="R297" s="34">
        <f>VLOOKUP(C297,[1]Sheet2!$A$1:$AS$610,16,FALSE)</f>
        <v>0</v>
      </c>
      <c r="S297" s="34">
        <f>VLOOKUP(C297,[1]Sheet2!$A$1:$AS$610,17,FALSE)</f>
        <v>0</v>
      </c>
      <c r="T297" s="34">
        <f>VLOOKUP(C297,[1]Sheet2!$A$1:$AS$610,18,FALSE)</f>
        <v>1110168261000</v>
      </c>
      <c r="U297" s="34">
        <f>VLOOKUP(C297,[1]Sheet2!$A$1:$AS$610,19,FALSE)</f>
        <v>664850000</v>
      </c>
      <c r="V297" s="34">
        <f t="shared" ref="V297:V298" si="237">W297+AF297</f>
        <v>5200386011001.4297</v>
      </c>
      <c r="W297" s="34">
        <f t="shared" ref="W297:W298" si="238">X297+Y297+Z297+AA297+AB297+AC297+AD297+AE297</f>
        <v>2779012765965.9302</v>
      </c>
      <c r="X297" s="34">
        <f>VLOOKUP(C297,[1]Sheet2!$A$1:$AS$610,22,FALSE)</f>
        <v>1316547064995.9299</v>
      </c>
      <c r="Y297" s="34">
        <f>VLOOKUP(C297,[1]Sheet2!$A$1:$AS$610,23,FALSE)</f>
        <v>0</v>
      </c>
      <c r="Z297" s="34">
        <f>VLOOKUP(C297,[1]Sheet2!$A$1:$AS$610,24,FALSE)</f>
        <v>0</v>
      </c>
      <c r="AA297" s="34">
        <f>VLOOKUP(C297,[1]Sheet2!$A$1:$AS$610,25,FALSE)</f>
        <v>719522034000</v>
      </c>
      <c r="AB297" s="34">
        <f>VLOOKUP(C297,[1]Sheet2!$A$1:$AS$610,26,FALSE)</f>
        <v>2091000000</v>
      </c>
      <c r="AC297" s="34">
        <f>VLOOKUP(C297,[1]Sheet2!$A$1:$AS$610,27,FALSE)</f>
        <v>601307079296.80005</v>
      </c>
      <c r="AD297" s="34">
        <f>VLOOKUP(C297,[1]Sheet2!$A$1:$AS$610,28,FALSE)</f>
        <v>114625862931</v>
      </c>
      <c r="AE297" s="34">
        <f>VLOOKUP(C297,[1]Sheet2!$A$1:$AS$610,29,FALSE)</f>
        <v>24919724742.200001</v>
      </c>
      <c r="AF297" s="34">
        <f t="shared" ref="AF297:AF298" si="239">AG297+AH297+AI297</f>
        <v>2421373245035.5</v>
      </c>
      <c r="AG297" s="34">
        <f>VLOOKUP(C297,[1]Sheet2!$A$1:$AS$610,31,FALSE)</f>
        <v>185780385232</v>
      </c>
      <c r="AH297" s="34">
        <f>VLOOKUP(C297,[1]Sheet2!$A$1:$AS$610,32,FALSE)</f>
        <v>1195029682728</v>
      </c>
      <c r="AI297" s="34">
        <f>VLOOKUP(C297,[1]Sheet2!$A$1:$AS$610,33,FALSE)</f>
        <v>1040563177075.5</v>
      </c>
      <c r="AJ297" s="34">
        <f t="shared" ref="AJ297:AJ298" si="240">AK297+AL297+AM297+AN297+AO297+AP297</f>
        <v>216006693286.79999</v>
      </c>
      <c r="AK297" s="34">
        <f>VLOOKUP(C297,[1]Sheet2!$A$1:$AS$610,35,FALSE)</f>
        <v>216006693286.79999</v>
      </c>
      <c r="AL297" s="34">
        <f>VLOOKUP(C297,[1]Sheet2!$A$1:$AS$610,36,FALSE)</f>
        <v>0</v>
      </c>
      <c r="AM297" s="34">
        <f>VLOOKUP(C297,[1]Sheet2!$A$1:$AS$610,37,FALSE)</f>
        <v>0</v>
      </c>
      <c r="AN297" s="34">
        <f>VLOOKUP(C297,[1]Sheet2!$A$1:$AS$610,38,FALSE)</f>
        <v>0</v>
      </c>
      <c r="AO297" s="34">
        <f>VLOOKUP(C297,[1]Sheet2!$A$1:$AS$610,39,FALSE)</f>
        <v>0</v>
      </c>
      <c r="AP297" s="34">
        <f>VLOOKUP(C297,[1]Sheet2!$A$1:$AS$610,40,FALSE)</f>
        <v>0</v>
      </c>
      <c r="AQ297" s="34">
        <f t="shared" ref="AQ297:AQ298" si="241">AR297+AS297+AT297+AU297</f>
        <v>4000000000</v>
      </c>
      <c r="AR297" s="34">
        <f>VLOOKUP(C297,[1]Sheet2!$A$1:$AS$610,42,FALSE)</f>
        <v>0</v>
      </c>
      <c r="AS297" s="34">
        <f>VLOOKUP(C297,[1]Sheet2!$A$1:$AS$610,43,FALSE)</f>
        <v>4000000000</v>
      </c>
      <c r="AT297" s="34">
        <f>VLOOKUP(C297,[1]Sheet2!$A$1:$AS$610,44,FALSE)</f>
        <v>0</v>
      </c>
      <c r="AU297" s="34">
        <f>VLOOKUP(C297,[1]Sheet2!$A$1:$AS$610,45,FALSE)</f>
        <v>0</v>
      </c>
      <c r="AV297" s="35">
        <f t="shared" ref="AV297" si="242">F297-V297</f>
        <v>-212006693286.7998</v>
      </c>
      <c r="AW297" s="35">
        <f t="shared" ref="AW297" si="243">AJ297-AQ297</f>
        <v>212006693286.79999</v>
      </c>
      <c r="AX297" s="36">
        <f t="shared" ref="AX297:AX298" si="244">AW297+AV297</f>
        <v>0</v>
      </c>
    </row>
    <row r="298" spans="1:50" s="45" customFormat="1" ht="15" customHeight="1" x14ac:dyDescent="0.25">
      <c r="A298" s="46">
        <f>A292+1</f>
        <v>225</v>
      </c>
      <c r="B298" s="46">
        <v>1</v>
      </c>
      <c r="C298" s="38" t="s">
        <v>401</v>
      </c>
      <c r="D298" s="39" t="s">
        <v>149</v>
      </c>
      <c r="E298" s="40">
        <v>42733</v>
      </c>
      <c r="F298" s="41">
        <f t="shared" si="233"/>
        <v>2078242751506</v>
      </c>
      <c r="G298" s="42">
        <f t="shared" si="234"/>
        <v>369224767336</v>
      </c>
      <c r="H298" s="42">
        <v>121001500000</v>
      </c>
      <c r="I298" s="42">
        <v>23638270700</v>
      </c>
      <c r="J298" s="42">
        <v>19322300000</v>
      </c>
      <c r="K298" s="42">
        <v>205262696636</v>
      </c>
      <c r="L298" s="42">
        <f t="shared" si="235"/>
        <v>1224218729712</v>
      </c>
      <c r="M298" s="42">
        <v>40935405000</v>
      </c>
      <c r="N298" s="42">
        <v>1072226613212</v>
      </c>
      <c r="O298" s="42">
        <v>111056711500</v>
      </c>
      <c r="P298" s="42">
        <f t="shared" si="236"/>
        <v>484799254458</v>
      </c>
      <c r="Q298" s="42">
        <v>8880122258</v>
      </c>
      <c r="R298" s="42">
        <v>0</v>
      </c>
      <c r="S298" s="42">
        <v>130221015200</v>
      </c>
      <c r="T298" s="42">
        <v>264967626000</v>
      </c>
      <c r="U298" s="42">
        <v>80730491000</v>
      </c>
      <c r="V298" s="42">
        <f t="shared" si="237"/>
        <v>2161336557886</v>
      </c>
      <c r="W298" s="42">
        <f t="shared" si="238"/>
        <v>1253539144741</v>
      </c>
      <c r="X298" s="42">
        <v>926004451444</v>
      </c>
      <c r="Y298" s="42">
        <v>0</v>
      </c>
      <c r="Z298" s="42">
        <v>0</v>
      </c>
      <c r="AA298" s="42">
        <v>55222523712</v>
      </c>
      <c r="AB298" s="42">
        <v>3829400000</v>
      </c>
      <c r="AC298" s="42">
        <v>14330194685</v>
      </c>
      <c r="AD298" s="42">
        <v>235152574900</v>
      </c>
      <c r="AE298" s="42">
        <v>19000000000</v>
      </c>
      <c r="AF298" s="42">
        <f t="shared" si="239"/>
        <v>907797413145</v>
      </c>
      <c r="AG298" s="42">
        <v>71414053806</v>
      </c>
      <c r="AH298" s="42">
        <v>520765570454</v>
      </c>
      <c r="AI298" s="42">
        <v>315617788885</v>
      </c>
      <c r="AJ298" s="42">
        <f t="shared" si="240"/>
        <v>103203806380</v>
      </c>
      <c r="AK298" s="42">
        <v>92493806380</v>
      </c>
      <c r="AL298" s="42">
        <v>0</v>
      </c>
      <c r="AM298" s="42">
        <v>0</v>
      </c>
      <c r="AN298" s="42">
        <v>0</v>
      </c>
      <c r="AO298" s="42">
        <v>10710000000</v>
      </c>
      <c r="AP298" s="42">
        <v>0</v>
      </c>
      <c r="AQ298" s="42">
        <f t="shared" si="241"/>
        <v>20110000000</v>
      </c>
      <c r="AR298" s="42">
        <v>0</v>
      </c>
      <c r="AS298" s="42">
        <v>7400000000</v>
      </c>
      <c r="AT298" s="42">
        <v>0</v>
      </c>
      <c r="AU298" s="42">
        <v>12710000000</v>
      </c>
      <c r="AV298" s="43">
        <f>F298-V298</f>
        <v>-83093806380</v>
      </c>
      <c r="AW298" s="43">
        <f>AJ298-AQ298</f>
        <v>83093806380</v>
      </c>
      <c r="AX298" s="44">
        <f t="shared" si="244"/>
        <v>0</v>
      </c>
    </row>
    <row r="299" spans="1:50" s="45" customFormat="1" ht="15" customHeight="1" x14ac:dyDescent="0.25">
      <c r="A299" s="37">
        <f t="shared" ref="A299:B302" si="245">A298+1</f>
        <v>226</v>
      </c>
      <c r="B299" s="37">
        <f t="shared" si="245"/>
        <v>2</v>
      </c>
      <c r="C299" s="38" t="s">
        <v>402</v>
      </c>
      <c r="D299" s="39" t="s">
        <v>149</v>
      </c>
      <c r="E299" s="40">
        <v>42734</v>
      </c>
      <c r="F299" s="41">
        <f t="shared" si="198"/>
        <v>1819288230053.78</v>
      </c>
      <c r="G299" s="42">
        <f t="shared" si="199"/>
        <v>192374661747.09003</v>
      </c>
      <c r="H299" s="42">
        <v>37525500000</v>
      </c>
      <c r="I299" s="42">
        <v>31849757986</v>
      </c>
      <c r="J299" s="42">
        <v>13660322875</v>
      </c>
      <c r="K299" s="42">
        <v>109339080886.09001</v>
      </c>
      <c r="L299" s="42">
        <f t="shared" si="200"/>
        <v>1154637754114</v>
      </c>
      <c r="M299" s="42">
        <v>30826246000</v>
      </c>
      <c r="N299" s="42">
        <v>1024163716014</v>
      </c>
      <c r="O299" s="42">
        <v>99647792100</v>
      </c>
      <c r="P299" s="42">
        <f t="shared" si="201"/>
        <v>472275814192.69</v>
      </c>
      <c r="Q299" s="42">
        <v>3800000000</v>
      </c>
      <c r="R299" s="42">
        <v>0</v>
      </c>
      <c r="S299" s="42">
        <v>82210112192.690002</v>
      </c>
      <c r="T299" s="42">
        <v>253911921000</v>
      </c>
      <c r="U299" s="42">
        <v>132353781000</v>
      </c>
      <c r="V299" s="42">
        <f t="shared" si="202"/>
        <v>1837111037682.3301</v>
      </c>
      <c r="W299" s="42">
        <f t="shared" si="203"/>
        <v>1161905599832.3301</v>
      </c>
      <c r="X299" s="42">
        <v>891721275757.32996</v>
      </c>
      <c r="Y299" s="42">
        <v>0</v>
      </c>
      <c r="Z299" s="42">
        <v>0</v>
      </c>
      <c r="AA299" s="42">
        <v>21566994100</v>
      </c>
      <c r="AB299" s="42">
        <v>0</v>
      </c>
      <c r="AC299" s="42">
        <v>8467517875</v>
      </c>
      <c r="AD299" s="42">
        <v>237149812100</v>
      </c>
      <c r="AE299" s="42">
        <v>3000000000</v>
      </c>
      <c r="AF299" s="42">
        <f t="shared" si="204"/>
        <v>675205437850</v>
      </c>
      <c r="AG299" s="42">
        <v>32741614000</v>
      </c>
      <c r="AH299" s="42">
        <v>301796844827</v>
      </c>
      <c r="AI299" s="42">
        <v>340666979023</v>
      </c>
      <c r="AJ299" s="42">
        <f t="shared" si="205"/>
        <v>31322807628.550003</v>
      </c>
      <c r="AK299" s="42">
        <v>31322807628.550003</v>
      </c>
      <c r="AL299" s="42">
        <v>0</v>
      </c>
      <c r="AM299" s="42">
        <v>0</v>
      </c>
      <c r="AN299" s="42">
        <v>0</v>
      </c>
      <c r="AO299" s="42">
        <v>0</v>
      </c>
      <c r="AP299" s="42">
        <v>0</v>
      </c>
      <c r="AQ299" s="42">
        <f t="shared" si="206"/>
        <v>13500000000</v>
      </c>
      <c r="AR299" s="42">
        <v>0</v>
      </c>
      <c r="AS299" s="42">
        <v>13500000000</v>
      </c>
      <c r="AT299" s="42">
        <v>0</v>
      </c>
      <c r="AU299" s="42">
        <v>0</v>
      </c>
      <c r="AV299" s="43">
        <f>F299-V299</f>
        <v>-17822807628.550049</v>
      </c>
      <c r="AW299" s="43">
        <f t="shared" si="228"/>
        <v>17822807628.550003</v>
      </c>
      <c r="AX299" s="44">
        <f>AW299+AV299</f>
        <v>-4.57763671875E-5</v>
      </c>
    </row>
    <row r="300" spans="1:50" s="45" customFormat="1" ht="15" customHeight="1" x14ac:dyDescent="0.25">
      <c r="A300" s="37">
        <f t="shared" si="245"/>
        <v>227</v>
      </c>
      <c r="B300" s="37">
        <f t="shared" si="245"/>
        <v>3</v>
      </c>
      <c r="C300" s="38" t="s">
        <v>403</v>
      </c>
      <c r="D300" s="39" t="s">
        <v>258</v>
      </c>
      <c r="E300" s="40">
        <v>42734</v>
      </c>
      <c r="F300" s="41">
        <f t="shared" si="198"/>
        <v>1402546137805.5898</v>
      </c>
      <c r="G300" s="42">
        <f t="shared" si="199"/>
        <v>221215012961.59</v>
      </c>
      <c r="H300" s="42">
        <f>VLOOKUP(C300,[1]Sheet2!$A$1:$AS$610,6,FALSE)</f>
        <v>81519038320.789993</v>
      </c>
      <c r="I300" s="42">
        <f>VLOOKUP(C300,[1]Sheet2!$A$1:$AS$610,7,FALSE)</f>
        <v>8840603205</v>
      </c>
      <c r="J300" s="42">
        <f>VLOOKUP(C300,[1]Sheet2!$A$1:$AS$610,8,FALSE)</f>
        <v>13806411232.809999</v>
      </c>
      <c r="K300" s="42">
        <f>VLOOKUP(C300,[1]Sheet2!$A$1:$AS$610,9,FALSE)</f>
        <v>117048960202.99001</v>
      </c>
      <c r="L300" s="42">
        <f t="shared" si="200"/>
        <v>867442855000</v>
      </c>
      <c r="M300" s="42">
        <f>VLOOKUP(C300,[1]Sheet2!$A$1:$AS$610,11,FALSE)</f>
        <v>29250013000</v>
      </c>
      <c r="N300" s="42">
        <f>VLOOKUP(C300,[1]Sheet2!$A$1:$AS$610,12,FALSE)</f>
        <v>718490508000</v>
      </c>
      <c r="O300" s="42">
        <f>VLOOKUP(C300,[1]Sheet2!$A$1:$AS$610,13,FALSE)</f>
        <v>119702334000</v>
      </c>
      <c r="P300" s="42">
        <f t="shared" si="201"/>
        <v>313888269844</v>
      </c>
      <c r="Q300" s="42">
        <f>VLOOKUP(C300,[1]Sheet2!$A$1:$AS$610,15,FALSE)</f>
        <v>2249215544</v>
      </c>
      <c r="R300" s="42">
        <f>VLOOKUP(C300,[1]Sheet2!$A$1:$AS$610,16,FALSE)</f>
        <v>0</v>
      </c>
      <c r="S300" s="42">
        <f>VLOOKUP(C300,[1]Sheet2!$A$1:$AS$610,17,FALSE)</f>
        <v>71351328300</v>
      </c>
      <c r="T300" s="42">
        <f>VLOOKUP(C300,[1]Sheet2!$A$1:$AS$610,18,FALSE)</f>
        <v>162660249000</v>
      </c>
      <c r="U300" s="42">
        <f>VLOOKUP(C300,[1]Sheet2!$A$1:$AS$610,19,FALSE)</f>
        <v>77627477000</v>
      </c>
      <c r="V300" s="42">
        <f t="shared" si="202"/>
        <v>1440263093213.5701</v>
      </c>
      <c r="W300" s="42">
        <f t="shared" si="203"/>
        <v>832272967754.92004</v>
      </c>
      <c r="X300" s="42">
        <f>VLOOKUP(C300,[1]Sheet2!$A$1:$AS$610,22,FALSE)</f>
        <v>615789620030.75</v>
      </c>
      <c r="Y300" s="42">
        <f>VLOOKUP(C300,[1]Sheet2!$A$1:$AS$610,23,FALSE)</f>
        <v>622211979.16999996</v>
      </c>
      <c r="Z300" s="42">
        <f>VLOOKUP(C300,[1]Sheet2!$A$1:$AS$610,24,FALSE)</f>
        <v>0</v>
      </c>
      <c r="AA300" s="42">
        <f>VLOOKUP(C300,[1]Sheet2!$A$1:$AS$610,25,FALSE)</f>
        <v>22914500000</v>
      </c>
      <c r="AB300" s="42">
        <f>VLOOKUP(C300,[1]Sheet2!$A$1:$AS$610,26,FALSE)</f>
        <v>27586200000</v>
      </c>
      <c r="AC300" s="42">
        <f>VLOOKUP(C300,[1]Sheet2!$A$1:$AS$610,27,FALSE)</f>
        <v>9400826245</v>
      </c>
      <c r="AD300" s="42">
        <f>VLOOKUP(C300,[1]Sheet2!$A$1:$AS$610,28,FALSE)</f>
        <v>153959609500</v>
      </c>
      <c r="AE300" s="42">
        <f>VLOOKUP(C300,[1]Sheet2!$A$1:$AS$610,29,FALSE)</f>
        <v>2000000000</v>
      </c>
      <c r="AF300" s="42">
        <f t="shared" si="204"/>
        <v>607990125458.65002</v>
      </c>
      <c r="AG300" s="42">
        <f>VLOOKUP(C300,[1]Sheet2!$A$1:$AS$610,31,FALSE)</f>
        <v>33620254174</v>
      </c>
      <c r="AH300" s="42">
        <f>VLOOKUP(C300,[1]Sheet2!$A$1:$AS$610,32,FALSE)</f>
        <v>279701222802.40002</v>
      </c>
      <c r="AI300" s="42">
        <f>VLOOKUP(C300,[1]Sheet2!$A$1:$AS$610,33,FALSE)</f>
        <v>294668648482.25</v>
      </c>
      <c r="AJ300" s="42">
        <f t="shared" si="205"/>
        <v>44448455407.980003</v>
      </c>
      <c r="AK300" s="42">
        <f>VLOOKUP(C300,[1]Sheet2!$A$1:$AS$610,35,FALSE)</f>
        <v>44448455407.980003</v>
      </c>
      <c r="AL300" s="42">
        <f>VLOOKUP(C300,[1]Sheet2!$A$1:$AS$610,36,FALSE)</f>
        <v>0</v>
      </c>
      <c r="AM300" s="42">
        <f>VLOOKUP(C300,[1]Sheet2!$A$1:$AS$610,37,FALSE)</f>
        <v>0</v>
      </c>
      <c r="AN300" s="42">
        <f>VLOOKUP(C300,[1]Sheet2!$A$1:$AS$610,38,FALSE)</f>
        <v>0</v>
      </c>
      <c r="AO300" s="42">
        <f>VLOOKUP(C300,[1]Sheet2!$A$1:$AS$610,39,FALSE)</f>
        <v>0</v>
      </c>
      <c r="AP300" s="42">
        <f>VLOOKUP(C300,[1]Sheet2!$A$1:$AS$610,40,FALSE)</f>
        <v>0</v>
      </c>
      <c r="AQ300" s="42">
        <f t="shared" si="206"/>
        <v>6731500000</v>
      </c>
      <c r="AR300" s="42">
        <f>VLOOKUP(C300,[1]Sheet2!$A$1:$AS$610,42,FALSE)</f>
        <v>0</v>
      </c>
      <c r="AS300" s="42">
        <f>VLOOKUP(C300,[1]Sheet2!$A$1:$AS$610,43,FALSE)</f>
        <v>6000000000</v>
      </c>
      <c r="AT300" s="42">
        <f>VLOOKUP(C300,[1]Sheet2!$A$1:$AS$610,44,FALSE)</f>
        <v>731500000</v>
      </c>
      <c r="AU300" s="42">
        <f>VLOOKUP(C300,[1]Sheet2!$A$1:$AS$610,45,FALSE)</f>
        <v>0</v>
      </c>
      <c r="AV300" s="43">
        <f t="shared" si="207"/>
        <v>-37716955407.980225</v>
      </c>
      <c r="AW300" s="43">
        <f t="shared" si="228"/>
        <v>37716955407.980003</v>
      </c>
      <c r="AX300" s="44">
        <f t="shared" ref="AX300" si="246">AW300+AV300</f>
        <v>-2.2125244140625E-4</v>
      </c>
    </row>
    <row r="301" spans="1:50" s="45" customFormat="1" ht="15" customHeight="1" x14ac:dyDescent="0.25">
      <c r="A301" s="37">
        <f t="shared" si="245"/>
        <v>228</v>
      </c>
      <c r="B301" s="37">
        <f t="shared" si="245"/>
        <v>4</v>
      </c>
      <c r="C301" s="38" t="s">
        <v>404</v>
      </c>
      <c r="D301" s="39" t="s">
        <v>258</v>
      </c>
      <c r="E301" s="40">
        <v>42734</v>
      </c>
      <c r="F301" s="41">
        <f t="shared" si="198"/>
        <v>2472110988695</v>
      </c>
      <c r="G301" s="42">
        <f t="shared" si="199"/>
        <v>698754166932</v>
      </c>
      <c r="H301" s="42">
        <f>VLOOKUP(C301,[1]Sheet2!$A$1:$AS$610,6,FALSE)</f>
        <v>432000000000</v>
      </c>
      <c r="I301" s="42">
        <f>VLOOKUP(C301,[1]Sheet2!$A$1:$AS$610,7,FALSE)</f>
        <v>41602970270</v>
      </c>
      <c r="J301" s="42">
        <f>VLOOKUP(C301,[1]Sheet2!$A$1:$AS$610,8,FALSE)</f>
        <v>41431694142</v>
      </c>
      <c r="K301" s="42">
        <f>VLOOKUP(C301,[1]Sheet2!$A$1:$AS$610,9,FALSE)</f>
        <v>183719502520</v>
      </c>
      <c r="L301" s="42">
        <f t="shared" si="200"/>
        <v>1233150514164</v>
      </c>
      <c r="M301" s="42">
        <f>VLOOKUP(C301,[1]Sheet2!$A$1:$AS$610,11,FALSE)</f>
        <v>69963565000</v>
      </c>
      <c r="N301" s="42">
        <f>VLOOKUP(C301,[1]Sheet2!$A$1:$AS$610,12,FALSE)</f>
        <v>1051041705164</v>
      </c>
      <c r="O301" s="42">
        <f>VLOOKUP(C301,[1]Sheet2!$A$1:$AS$610,13,FALSE)</f>
        <v>112145244000</v>
      </c>
      <c r="P301" s="42">
        <f t="shared" si="201"/>
        <v>540206307599</v>
      </c>
      <c r="Q301" s="42">
        <f>VLOOKUP(C301,[1]Sheet2!$A$1:$AS$610,15,FALSE)</f>
        <v>6654102299</v>
      </c>
      <c r="R301" s="42">
        <f>VLOOKUP(C301,[1]Sheet2!$A$1:$AS$610,16,FALSE)</f>
        <v>0</v>
      </c>
      <c r="S301" s="42">
        <f>VLOOKUP(C301,[1]Sheet2!$A$1:$AS$610,17,FALSE)</f>
        <v>195170511300</v>
      </c>
      <c r="T301" s="42">
        <f>VLOOKUP(C301,[1]Sheet2!$A$1:$AS$610,18,FALSE)</f>
        <v>257525884000</v>
      </c>
      <c r="U301" s="42">
        <f>VLOOKUP(C301,[1]Sheet2!$A$1:$AS$610,19,FALSE)</f>
        <v>80855810000</v>
      </c>
      <c r="V301" s="42">
        <f t="shared" si="202"/>
        <v>2615343533863.3101</v>
      </c>
      <c r="W301" s="42">
        <f t="shared" si="203"/>
        <v>1461041344527.29</v>
      </c>
      <c r="X301" s="42">
        <f>VLOOKUP(C301,[1]Sheet2!$A$1:$AS$610,22,FALSE)</f>
        <v>1098457489596.6899</v>
      </c>
      <c r="Y301" s="42">
        <f>VLOOKUP(C301,[1]Sheet2!$A$1:$AS$610,23,FALSE)</f>
        <v>3106423611</v>
      </c>
      <c r="Z301" s="42">
        <f>VLOOKUP(C301,[1]Sheet2!$A$1:$AS$610,24,FALSE)</f>
        <v>0</v>
      </c>
      <c r="AA301" s="42">
        <f>VLOOKUP(C301,[1]Sheet2!$A$1:$AS$610,25,FALSE)</f>
        <v>42967387300</v>
      </c>
      <c r="AB301" s="42">
        <f>VLOOKUP(C301,[1]Sheet2!$A$1:$AS$610,26,FALSE)</f>
        <v>44435823005.800003</v>
      </c>
      <c r="AC301" s="42">
        <f>VLOOKUP(C301,[1]Sheet2!$A$1:$AS$610,27,FALSE)</f>
        <v>47360297027</v>
      </c>
      <c r="AD301" s="42">
        <f>VLOOKUP(C301,[1]Sheet2!$A$1:$AS$610,28,FALSE)</f>
        <v>218865611722.79999</v>
      </c>
      <c r="AE301" s="42">
        <f>VLOOKUP(C301,[1]Sheet2!$A$1:$AS$610,29,FALSE)</f>
        <v>5848312264</v>
      </c>
      <c r="AF301" s="42">
        <f t="shared" si="204"/>
        <v>1154302189336.02</v>
      </c>
      <c r="AG301" s="42">
        <f>VLOOKUP(C301,[1]Sheet2!$A$1:$AS$610,31,FALSE)</f>
        <v>159181422090.20001</v>
      </c>
      <c r="AH301" s="42">
        <f>VLOOKUP(C301,[1]Sheet2!$A$1:$AS$610,32,FALSE)</f>
        <v>607606402536.72998</v>
      </c>
      <c r="AI301" s="42">
        <f>VLOOKUP(C301,[1]Sheet2!$A$1:$AS$610,33,FALSE)</f>
        <v>387514364709.09003</v>
      </c>
      <c r="AJ301" s="42">
        <f t="shared" si="205"/>
        <v>175252545168.31</v>
      </c>
      <c r="AK301" s="42">
        <f>VLOOKUP(C301,[1]Sheet2!$A$1:$AS$610,35,FALSE)</f>
        <v>175252545168.31</v>
      </c>
      <c r="AL301" s="42">
        <f>VLOOKUP(C301,[1]Sheet2!$A$1:$AS$610,36,FALSE)</f>
        <v>0</v>
      </c>
      <c r="AM301" s="42">
        <f>VLOOKUP(C301,[1]Sheet2!$A$1:$AS$610,37,FALSE)</f>
        <v>0</v>
      </c>
      <c r="AN301" s="42">
        <f>VLOOKUP(C301,[1]Sheet2!$A$1:$AS$610,38,FALSE)</f>
        <v>0</v>
      </c>
      <c r="AO301" s="42">
        <f>VLOOKUP(C301,[1]Sheet2!$A$1:$AS$610,39,FALSE)</f>
        <v>0</v>
      </c>
      <c r="AP301" s="42">
        <f>VLOOKUP(C301,[1]Sheet2!$A$1:$AS$610,40,FALSE)</f>
        <v>0</v>
      </c>
      <c r="AQ301" s="42">
        <f t="shared" si="206"/>
        <v>32020000000</v>
      </c>
      <c r="AR301" s="42">
        <f>VLOOKUP(C301,[1]Sheet2!$A$1:$AS$610,42,FALSE)</f>
        <v>0</v>
      </c>
      <c r="AS301" s="42">
        <f>VLOOKUP(C301,[1]Sheet2!$A$1:$AS$610,43,FALSE)</f>
        <v>25000000000</v>
      </c>
      <c r="AT301" s="42">
        <f>VLOOKUP(C301,[1]Sheet2!$A$1:$AS$610,44,FALSE)</f>
        <v>7020000000</v>
      </c>
      <c r="AU301" s="42">
        <f>VLOOKUP(C301,[1]Sheet2!$A$1:$AS$610,45,FALSE)</f>
        <v>0</v>
      </c>
      <c r="AV301" s="43">
        <f t="shared" si="207"/>
        <v>-143232545168.31006</v>
      </c>
      <c r="AW301" s="43">
        <f t="shared" si="228"/>
        <v>143232545168.31</v>
      </c>
      <c r="AX301" s="44">
        <f t="shared" si="226"/>
        <v>0</v>
      </c>
    </row>
    <row r="302" spans="1:50" s="45" customFormat="1" ht="15" customHeight="1" x14ac:dyDescent="0.25">
      <c r="A302" s="37">
        <f t="shared" si="245"/>
        <v>229</v>
      </c>
      <c r="B302" s="37">
        <f t="shared" si="245"/>
        <v>5</v>
      </c>
      <c r="C302" s="38" t="s">
        <v>405</v>
      </c>
      <c r="D302" s="39" t="s">
        <v>111</v>
      </c>
      <c r="E302" s="40">
        <v>42734</v>
      </c>
      <c r="F302" s="41">
        <f t="shared" si="198"/>
        <v>1510296678058</v>
      </c>
      <c r="G302" s="42">
        <f t="shared" si="199"/>
        <v>511132838058</v>
      </c>
      <c r="H302" s="42">
        <v>336106500000</v>
      </c>
      <c r="I302" s="42">
        <v>35045667950</v>
      </c>
      <c r="J302" s="42">
        <v>25909452193</v>
      </c>
      <c r="K302" s="42">
        <v>114071217915</v>
      </c>
      <c r="L302" s="42">
        <f t="shared" si="200"/>
        <v>813977015000</v>
      </c>
      <c r="M302" s="42">
        <v>62454190000</v>
      </c>
      <c r="N302" s="42">
        <v>670278830000</v>
      </c>
      <c r="O302" s="42">
        <v>81243995000</v>
      </c>
      <c r="P302" s="42">
        <f t="shared" si="201"/>
        <v>185186825000</v>
      </c>
      <c r="Q302" s="42">
        <v>0</v>
      </c>
      <c r="R302" s="42">
        <v>0</v>
      </c>
      <c r="S302" s="42">
        <v>108645006000</v>
      </c>
      <c r="T302" s="42">
        <v>76541819000</v>
      </c>
      <c r="U302" s="42">
        <v>0</v>
      </c>
      <c r="V302" s="42">
        <f t="shared" si="202"/>
        <v>1644123791796</v>
      </c>
      <c r="W302" s="42">
        <f t="shared" si="203"/>
        <v>682708902028</v>
      </c>
      <c r="X302" s="42">
        <v>620187654610</v>
      </c>
      <c r="Y302" s="42">
        <v>0</v>
      </c>
      <c r="Z302" s="42">
        <v>0</v>
      </c>
      <c r="AA302" s="42">
        <v>56403185000</v>
      </c>
      <c r="AB302" s="42">
        <v>1907400000</v>
      </c>
      <c r="AC302" s="42">
        <v>0</v>
      </c>
      <c r="AD302" s="42">
        <v>1210662418</v>
      </c>
      <c r="AE302" s="42">
        <v>3000000000</v>
      </c>
      <c r="AF302" s="42">
        <f t="shared" si="204"/>
        <v>961414889768</v>
      </c>
      <c r="AG302" s="42">
        <v>173574964230</v>
      </c>
      <c r="AH302" s="42">
        <v>493438681176</v>
      </c>
      <c r="AI302" s="42">
        <v>294401244362</v>
      </c>
      <c r="AJ302" s="42">
        <f t="shared" si="205"/>
        <v>138827113738</v>
      </c>
      <c r="AK302" s="42">
        <v>138827113738</v>
      </c>
      <c r="AL302" s="42">
        <v>0</v>
      </c>
      <c r="AM302" s="42">
        <v>0</v>
      </c>
      <c r="AN302" s="42">
        <v>0</v>
      </c>
      <c r="AO302" s="42">
        <v>0</v>
      </c>
      <c r="AP302" s="42">
        <v>0</v>
      </c>
      <c r="AQ302" s="42">
        <f t="shared" si="206"/>
        <v>5000000000</v>
      </c>
      <c r="AR302" s="42">
        <v>0</v>
      </c>
      <c r="AS302" s="42">
        <v>5000000000</v>
      </c>
      <c r="AT302" s="42">
        <v>0</v>
      </c>
      <c r="AU302" s="42">
        <v>0</v>
      </c>
      <c r="AV302" s="43">
        <f t="shared" si="207"/>
        <v>-133827113738</v>
      </c>
      <c r="AW302" s="43">
        <f t="shared" si="228"/>
        <v>133827113738</v>
      </c>
      <c r="AX302" s="44">
        <f t="shared" si="226"/>
        <v>0</v>
      </c>
    </row>
    <row r="303" spans="1:50" s="45" customFormat="1" ht="15" customHeight="1" x14ac:dyDescent="0.25">
      <c r="A303" s="51" t="s">
        <v>121</v>
      </c>
      <c r="B303" s="51" t="s">
        <v>121</v>
      </c>
      <c r="C303" s="52" t="s">
        <v>122</v>
      </c>
      <c r="D303" s="53"/>
      <c r="E303" s="53"/>
      <c r="F303" s="54">
        <f>SUM(F298:F301)</f>
        <v>7772188108060.3701</v>
      </c>
      <c r="G303" s="54">
        <f t="shared" ref="G303:AX303" si="247">SUM(G298:G301)</f>
        <v>1481568608976.6802</v>
      </c>
      <c r="H303" s="54">
        <f>SUM(H298:H302)</f>
        <v>1008152538320.79</v>
      </c>
      <c r="I303" s="54">
        <f>SUM(I298:I302)</f>
        <v>140977270111</v>
      </c>
      <c r="J303" s="54">
        <f>SUM(J298:J302)</f>
        <v>114130180442.81</v>
      </c>
      <c r="K303" s="54">
        <f>SUM(K298:K302)</f>
        <v>729441458160.08008</v>
      </c>
      <c r="L303" s="54">
        <f t="shared" si="247"/>
        <v>4479449852990</v>
      </c>
      <c r="M303" s="54">
        <f>SUM(M298:M302)</f>
        <v>233429419000</v>
      </c>
      <c r="N303" s="54">
        <f>SUM(N298:N302)</f>
        <v>4536201372390</v>
      </c>
      <c r="O303" s="54">
        <f>SUM(O298:O302)</f>
        <v>523796076600</v>
      </c>
      <c r="P303" s="54">
        <f t="shared" si="247"/>
        <v>1811169646093.6899</v>
      </c>
      <c r="Q303" s="54">
        <f>SUM(Q298:Q302)</f>
        <v>21583440101</v>
      </c>
      <c r="R303" s="54">
        <f>SUM(R298:R302)</f>
        <v>0</v>
      </c>
      <c r="S303" s="54">
        <f>SUM(S298:S302)</f>
        <v>587597972992.68994</v>
      </c>
      <c r="T303" s="54">
        <f>SUM(T298:T302)</f>
        <v>1015607499000</v>
      </c>
      <c r="U303" s="54">
        <f>SUM(U298:U302)</f>
        <v>371567559000</v>
      </c>
      <c r="V303" s="54">
        <f t="shared" si="247"/>
        <v>8054054222645.2109</v>
      </c>
      <c r="W303" s="54">
        <f t="shared" si="247"/>
        <v>4708759056855.54</v>
      </c>
      <c r="X303" s="54">
        <f t="shared" ref="X303:AE303" si="248">SUM(X298:X302)</f>
        <v>4152160491438.77</v>
      </c>
      <c r="Y303" s="54">
        <f t="shared" si="248"/>
        <v>3728635590.1700001</v>
      </c>
      <c r="Z303" s="54">
        <f t="shared" si="248"/>
        <v>0</v>
      </c>
      <c r="AA303" s="54">
        <f t="shared" si="248"/>
        <v>199074590112</v>
      </c>
      <c r="AB303" s="54">
        <f t="shared" si="248"/>
        <v>77758823005.800003</v>
      </c>
      <c r="AC303" s="54">
        <f t="shared" si="248"/>
        <v>79558835832</v>
      </c>
      <c r="AD303" s="54">
        <f t="shared" si="248"/>
        <v>846338270640.80005</v>
      </c>
      <c r="AE303" s="54">
        <f t="shared" si="248"/>
        <v>32848312264</v>
      </c>
      <c r="AF303" s="54">
        <f t="shared" si="247"/>
        <v>3345295165789.6699</v>
      </c>
      <c r="AG303" s="54">
        <f>SUM(AG298:AG302)</f>
        <v>470532308300.20001</v>
      </c>
      <c r="AH303" s="54">
        <f>SUM(AH298:AH302)</f>
        <v>2203308721796.1299</v>
      </c>
      <c r="AI303" s="54">
        <f>SUM(AI298:AI302)</f>
        <v>1632869025461.3401</v>
      </c>
      <c r="AJ303" s="54">
        <f t="shared" si="247"/>
        <v>354227614584.83997</v>
      </c>
      <c r="AK303" s="54">
        <f t="shared" ref="AK303:AP303" si="249">SUM(AK298:AK302)</f>
        <v>482344728322.83997</v>
      </c>
      <c r="AL303" s="54">
        <f t="shared" si="249"/>
        <v>0</v>
      </c>
      <c r="AM303" s="54">
        <f t="shared" si="249"/>
        <v>0</v>
      </c>
      <c r="AN303" s="54">
        <f t="shared" si="249"/>
        <v>0</v>
      </c>
      <c r="AO303" s="54">
        <f t="shared" si="249"/>
        <v>10710000000</v>
      </c>
      <c r="AP303" s="54">
        <f t="shared" si="249"/>
        <v>0</v>
      </c>
      <c r="AQ303" s="54">
        <f t="shared" si="247"/>
        <v>72361500000</v>
      </c>
      <c r="AR303" s="54">
        <f>SUM(AR298:AR302)</f>
        <v>0</v>
      </c>
      <c r="AS303" s="54">
        <f>SUM(AS298:AS302)</f>
        <v>56900000000</v>
      </c>
      <c r="AT303" s="54">
        <f>SUM(AT298:AT302)</f>
        <v>7751500000</v>
      </c>
      <c r="AU303" s="54">
        <f>SUM(AU298:AU302)</f>
        <v>12710000000</v>
      </c>
      <c r="AV303" s="54">
        <f t="shared" si="247"/>
        <v>-281866114584.84033</v>
      </c>
      <c r="AW303" s="54">
        <f t="shared" si="247"/>
        <v>281866114584.83997</v>
      </c>
      <c r="AX303" s="55">
        <f t="shared" si="247"/>
        <v>-2.6702880859375E-4</v>
      </c>
    </row>
    <row r="304" spans="1:50" s="45" customFormat="1" ht="15" customHeight="1" x14ac:dyDescent="0.25">
      <c r="A304" s="51" t="s">
        <v>123</v>
      </c>
      <c r="B304" s="51" t="s">
        <v>123</v>
      </c>
      <c r="C304" s="52" t="s">
        <v>124</v>
      </c>
      <c r="D304" s="53"/>
      <c r="E304" s="53"/>
      <c r="F304" s="54">
        <f>SUM(F302)</f>
        <v>1510296678058</v>
      </c>
      <c r="G304" s="54">
        <f t="shared" ref="G304:AX304" si="250">SUM(G302)</f>
        <v>511132838058</v>
      </c>
      <c r="H304" s="54">
        <f t="shared" si="250"/>
        <v>336106500000</v>
      </c>
      <c r="I304" s="54">
        <f t="shared" si="250"/>
        <v>35045667950</v>
      </c>
      <c r="J304" s="54">
        <f t="shared" si="250"/>
        <v>25909452193</v>
      </c>
      <c r="K304" s="54">
        <f t="shared" si="250"/>
        <v>114071217915</v>
      </c>
      <c r="L304" s="54">
        <f t="shared" si="250"/>
        <v>813977015000</v>
      </c>
      <c r="M304" s="54">
        <f t="shared" si="250"/>
        <v>62454190000</v>
      </c>
      <c r="N304" s="54">
        <f t="shared" si="250"/>
        <v>670278830000</v>
      </c>
      <c r="O304" s="54">
        <f t="shared" si="250"/>
        <v>81243995000</v>
      </c>
      <c r="P304" s="54">
        <f t="shared" si="250"/>
        <v>185186825000</v>
      </c>
      <c r="Q304" s="54">
        <f t="shared" si="250"/>
        <v>0</v>
      </c>
      <c r="R304" s="54">
        <f t="shared" si="250"/>
        <v>0</v>
      </c>
      <c r="S304" s="54">
        <f t="shared" si="250"/>
        <v>108645006000</v>
      </c>
      <c r="T304" s="54">
        <f t="shared" si="250"/>
        <v>76541819000</v>
      </c>
      <c r="U304" s="54">
        <f t="shared" si="250"/>
        <v>0</v>
      </c>
      <c r="V304" s="54">
        <f t="shared" si="250"/>
        <v>1644123791796</v>
      </c>
      <c r="W304" s="54">
        <f t="shared" si="250"/>
        <v>682708902028</v>
      </c>
      <c r="X304" s="54">
        <f t="shared" si="250"/>
        <v>620187654610</v>
      </c>
      <c r="Y304" s="54">
        <f t="shared" si="250"/>
        <v>0</v>
      </c>
      <c r="Z304" s="54">
        <f t="shared" si="250"/>
        <v>0</v>
      </c>
      <c r="AA304" s="54">
        <f t="shared" si="250"/>
        <v>56403185000</v>
      </c>
      <c r="AB304" s="54">
        <f t="shared" si="250"/>
        <v>1907400000</v>
      </c>
      <c r="AC304" s="54">
        <f t="shared" si="250"/>
        <v>0</v>
      </c>
      <c r="AD304" s="54">
        <f t="shared" si="250"/>
        <v>1210662418</v>
      </c>
      <c r="AE304" s="54">
        <f t="shared" si="250"/>
        <v>3000000000</v>
      </c>
      <c r="AF304" s="54">
        <f t="shared" si="250"/>
        <v>961414889768</v>
      </c>
      <c r="AG304" s="54">
        <f t="shared" si="250"/>
        <v>173574964230</v>
      </c>
      <c r="AH304" s="54">
        <f t="shared" si="250"/>
        <v>493438681176</v>
      </c>
      <c r="AI304" s="54">
        <f t="shared" si="250"/>
        <v>294401244362</v>
      </c>
      <c r="AJ304" s="54">
        <f t="shared" si="250"/>
        <v>138827113738</v>
      </c>
      <c r="AK304" s="54">
        <f t="shared" si="250"/>
        <v>138827113738</v>
      </c>
      <c r="AL304" s="54">
        <f t="shared" si="250"/>
        <v>0</v>
      </c>
      <c r="AM304" s="54">
        <f t="shared" si="250"/>
        <v>0</v>
      </c>
      <c r="AN304" s="54">
        <f t="shared" si="250"/>
        <v>0</v>
      </c>
      <c r="AO304" s="54">
        <f t="shared" si="250"/>
        <v>0</v>
      </c>
      <c r="AP304" s="54">
        <f t="shared" si="250"/>
        <v>0</v>
      </c>
      <c r="AQ304" s="54">
        <f t="shared" si="250"/>
        <v>5000000000</v>
      </c>
      <c r="AR304" s="54">
        <f t="shared" si="250"/>
        <v>0</v>
      </c>
      <c r="AS304" s="54">
        <f t="shared" si="250"/>
        <v>5000000000</v>
      </c>
      <c r="AT304" s="54">
        <f t="shared" si="250"/>
        <v>0</v>
      </c>
      <c r="AU304" s="54">
        <f t="shared" si="250"/>
        <v>0</v>
      </c>
      <c r="AV304" s="54">
        <f t="shared" si="250"/>
        <v>-133827113738</v>
      </c>
      <c r="AW304" s="54">
        <f t="shared" si="250"/>
        <v>133827113738</v>
      </c>
      <c r="AX304" s="55">
        <f t="shared" si="250"/>
        <v>0</v>
      </c>
    </row>
    <row r="305" spans="1:50" s="45" customFormat="1" ht="15" customHeight="1" x14ac:dyDescent="0.25">
      <c r="A305" s="51" t="s">
        <v>125</v>
      </c>
      <c r="B305" s="51" t="s">
        <v>125</v>
      </c>
      <c r="C305" s="52" t="s">
        <v>406</v>
      </c>
      <c r="D305" s="53"/>
      <c r="E305" s="53"/>
      <c r="F305" s="54">
        <f t="shared" ref="F305:AX305" si="251">F303+F304</f>
        <v>9282484786118.3711</v>
      </c>
      <c r="G305" s="54">
        <f t="shared" si="251"/>
        <v>1992701447034.6802</v>
      </c>
      <c r="H305" s="54">
        <f t="shared" si="251"/>
        <v>1344259038320.79</v>
      </c>
      <c r="I305" s="54">
        <f t="shared" si="251"/>
        <v>176022938061</v>
      </c>
      <c r="J305" s="54">
        <f t="shared" si="251"/>
        <v>140039632635.81</v>
      </c>
      <c r="K305" s="54">
        <f t="shared" si="251"/>
        <v>843512676075.08008</v>
      </c>
      <c r="L305" s="54">
        <f t="shared" si="251"/>
        <v>5293426867990</v>
      </c>
      <c r="M305" s="54">
        <f t="shared" si="251"/>
        <v>295883609000</v>
      </c>
      <c r="N305" s="54">
        <f t="shared" si="251"/>
        <v>5206480202390</v>
      </c>
      <c r="O305" s="54">
        <f t="shared" si="251"/>
        <v>605040071600</v>
      </c>
      <c r="P305" s="54">
        <f t="shared" si="251"/>
        <v>1996356471093.6899</v>
      </c>
      <c r="Q305" s="54">
        <f t="shared" si="251"/>
        <v>21583440101</v>
      </c>
      <c r="R305" s="54">
        <f t="shared" si="251"/>
        <v>0</v>
      </c>
      <c r="S305" s="54">
        <f t="shared" si="251"/>
        <v>696242978992.68994</v>
      </c>
      <c r="T305" s="54">
        <f t="shared" si="251"/>
        <v>1092149318000</v>
      </c>
      <c r="U305" s="54">
        <f t="shared" si="251"/>
        <v>371567559000</v>
      </c>
      <c r="V305" s="54">
        <f t="shared" si="251"/>
        <v>9698178014441.2109</v>
      </c>
      <c r="W305" s="54">
        <f t="shared" si="251"/>
        <v>5391467958883.54</v>
      </c>
      <c r="X305" s="54">
        <f t="shared" si="251"/>
        <v>4772348146048.7695</v>
      </c>
      <c r="Y305" s="54">
        <f t="shared" si="251"/>
        <v>3728635590.1700001</v>
      </c>
      <c r="Z305" s="54">
        <f t="shared" si="251"/>
        <v>0</v>
      </c>
      <c r="AA305" s="54">
        <f t="shared" si="251"/>
        <v>255477775112</v>
      </c>
      <c r="AB305" s="54">
        <f t="shared" si="251"/>
        <v>79666223005.800003</v>
      </c>
      <c r="AC305" s="54">
        <f t="shared" si="251"/>
        <v>79558835832</v>
      </c>
      <c r="AD305" s="54">
        <f t="shared" si="251"/>
        <v>847548933058.80005</v>
      </c>
      <c r="AE305" s="54">
        <f t="shared" si="251"/>
        <v>35848312264</v>
      </c>
      <c r="AF305" s="54">
        <f t="shared" si="251"/>
        <v>4306710055557.6699</v>
      </c>
      <c r="AG305" s="54">
        <f t="shared" si="251"/>
        <v>644107272530.19995</v>
      </c>
      <c r="AH305" s="54">
        <f t="shared" si="251"/>
        <v>2696747402972.1299</v>
      </c>
      <c r="AI305" s="54">
        <f t="shared" si="251"/>
        <v>1927270269823.3401</v>
      </c>
      <c r="AJ305" s="54">
        <f t="shared" si="251"/>
        <v>493054728322.83997</v>
      </c>
      <c r="AK305" s="54">
        <f t="shared" si="251"/>
        <v>621171842060.83997</v>
      </c>
      <c r="AL305" s="54">
        <f t="shared" si="251"/>
        <v>0</v>
      </c>
      <c r="AM305" s="54">
        <f t="shared" si="251"/>
        <v>0</v>
      </c>
      <c r="AN305" s="54">
        <f t="shared" si="251"/>
        <v>0</v>
      </c>
      <c r="AO305" s="54">
        <f t="shared" si="251"/>
        <v>10710000000</v>
      </c>
      <c r="AP305" s="54">
        <f t="shared" si="251"/>
        <v>0</v>
      </c>
      <c r="AQ305" s="54">
        <f t="shared" si="251"/>
        <v>77361500000</v>
      </c>
      <c r="AR305" s="54">
        <f t="shared" si="251"/>
        <v>0</v>
      </c>
      <c r="AS305" s="54">
        <f t="shared" si="251"/>
        <v>61900000000</v>
      </c>
      <c r="AT305" s="54">
        <f t="shared" si="251"/>
        <v>7751500000</v>
      </c>
      <c r="AU305" s="54">
        <f t="shared" si="251"/>
        <v>12710000000</v>
      </c>
      <c r="AV305" s="54">
        <f t="shared" si="251"/>
        <v>-415693228322.84033</v>
      </c>
      <c r="AW305" s="54">
        <f t="shared" si="251"/>
        <v>415693228322.83997</v>
      </c>
      <c r="AX305" s="55">
        <f t="shared" si="251"/>
        <v>-2.6702880859375E-4</v>
      </c>
    </row>
    <row r="306" spans="1:50" s="45" customFormat="1" ht="15" customHeight="1" x14ac:dyDescent="0.25">
      <c r="A306" s="51" t="s">
        <v>127</v>
      </c>
      <c r="B306" s="51" t="s">
        <v>127</v>
      </c>
      <c r="C306" s="52" t="s">
        <v>407</v>
      </c>
      <c r="D306" s="53"/>
      <c r="E306" s="53"/>
      <c r="F306" s="54">
        <f t="shared" ref="F306:AX306" si="252">F305+F297</f>
        <v>14270864103833</v>
      </c>
      <c r="G306" s="54">
        <f t="shared" si="252"/>
        <v>3649849329163.3101</v>
      </c>
      <c r="H306" s="54">
        <f t="shared" si="252"/>
        <v>2782202008744.79</v>
      </c>
      <c r="I306" s="54">
        <f t="shared" si="252"/>
        <v>214820407776</v>
      </c>
      <c r="J306" s="54">
        <f t="shared" si="252"/>
        <v>199751212503.25</v>
      </c>
      <c r="K306" s="54">
        <f t="shared" si="252"/>
        <v>964208538197.27002</v>
      </c>
      <c r="L306" s="54">
        <f t="shared" si="252"/>
        <v>7498997999729</v>
      </c>
      <c r="M306" s="54">
        <f t="shared" si="252"/>
        <v>428183626047</v>
      </c>
      <c r="N306" s="54">
        <f t="shared" si="252"/>
        <v>6586836850082</v>
      </c>
      <c r="O306" s="54">
        <f t="shared" si="252"/>
        <v>1297954538600</v>
      </c>
      <c r="P306" s="54">
        <f t="shared" si="252"/>
        <v>3122016774940.6899</v>
      </c>
      <c r="Q306" s="54">
        <f t="shared" si="252"/>
        <v>36410632948</v>
      </c>
      <c r="R306" s="54">
        <f t="shared" si="252"/>
        <v>0</v>
      </c>
      <c r="S306" s="54">
        <f t="shared" si="252"/>
        <v>696242978992.68994</v>
      </c>
      <c r="T306" s="54">
        <f t="shared" si="252"/>
        <v>2202317579000</v>
      </c>
      <c r="U306" s="54">
        <f t="shared" si="252"/>
        <v>372232409000</v>
      </c>
      <c r="V306" s="54">
        <f t="shared" si="252"/>
        <v>14898564025442.641</v>
      </c>
      <c r="W306" s="54">
        <f t="shared" si="252"/>
        <v>8170480724849.4707</v>
      </c>
      <c r="X306" s="54">
        <f t="shared" si="252"/>
        <v>6088895211044.6992</v>
      </c>
      <c r="Y306" s="54">
        <f t="shared" si="252"/>
        <v>3728635590.1700001</v>
      </c>
      <c r="Z306" s="54">
        <f t="shared" si="252"/>
        <v>0</v>
      </c>
      <c r="AA306" s="54">
        <f t="shared" si="252"/>
        <v>974999809112</v>
      </c>
      <c r="AB306" s="54">
        <f t="shared" si="252"/>
        <v>81757223005.800003</v>
      </c>
      <c r="AC306" s="54">
        <f t="shared" si="252"/>
        <v>680865915128.80005</v>
      </c>
      <c r="AD306" s="54">
        <f t="shared" si="252"/>
        <v>962174795989.80005</v>
      </c>
      <c r="AE306" s="54">
        <f t="shared" si="252"/>
        <v>60768037006.199997</v>
      </c>
      <c r="AF306" s="54">
        <f t="shared" si="252"/>
        <v>6728083300593.1699</v>
      </c>
      <c r="AG306" s="54">
        <f t="shared" si="252"/>
        <v>829887657762.19995</v>
      </c>
      <c r="AH306" s="54">
        <f t="shared" si="252"/>
        <v>3891777085700.1299</v>
      </c>
      <c r="AI306" s="54">
        <f t="shared" si="252"/>
        <v>2967833446898.8398</v>
      </c>
      <c r="AJ306" s="54">
        <f t="shared" si="252"/>
        <v>709061421609.63989</v>
      </c>
      <c r="AK306" s="54">
        <f t="shared" si="252"/>
        <v>837178535347.63989</v>
      </c>
      <c r="AL306" s="54">
        <f t="shared" si="252"/>
        <v>0</v>
      </c>
      <c r="AM306" s="54">
        <f t="shared" si="252"/>
        <v>0</v>
      </c>
      <c r="AN306" s="54">
        <f t="shared" si="252"/>
        <v>0</v>
      </c>
      <c r="AO306" s="54">
        <f t="shared" si="252"/>
        <v>10710000000</v>
      </c>
      <c r="AP306" s="54">
        <f t="shared" si="252"/>
        <v>0</v>
      </c>
      <c r="AQ306" s="54">
        <f t="shared" si="252"/>
        <v>81361500000</v>
      </c>
      <c r="AR306" s="54">
        <f t="shared" si="252"/>
        <v>0</v>
      </c>
      <c r="AS306" s="54">
        <f t="shared" si="252"/>
        <v>65900000000</v>
      </c>
      <c r="AT306" s="54">
        <f t="shared" si="252"/>
        <v>7751500000</v>
      </c>
      <c r="AU306" s="54">
        <f t="shared" si="252"/>
        <v>12710000000</v>
      </c>
      <c r="AV306" s="54">
        <f t="shared" si="252"/>
        <v>-627699921609.64014</v>
      </c>
      <c r="AW306" s="54">
        <f t="shared" si="252"/>
        <v>627699921609.63989</v>
      </c>
      <c r="AX306" s="55">
        <f t="shared" si="252"/>
        <v>-2.6702880859375E-4</v>
      </c>
    </row>
    <row r="307" spans="1:50" ht="15" customHeight="1" x14ac:dyDescent="0.25">
      <c r="A307" s="29" t="s">
        <v>408</v>
      </c>
      <c r="B307" s="29" t="s">
        <v>408</v>
      </c>
      <c r="C307" s="30" t="s">
        <v>409</v>
      </c>
      <c r="D307" s="31" t="s">
        <v>174</v>
      </c>
      <c r="E307" s="32">
        <v>42727</v>
      </c>
      <c r="F307" s="56">
        <f t="shared" ref="F307" si="253">G307+L307+P307</f>
        <v>27932994314123</v>
      </c>
      <c r="G307" s="34">
        <f t="shared" ref="G307" si="254">H307+I307+J307+K307</f>
        <v>14900003388123</v>
      </c>
      <c r="H307" s="34">
        <f>VLOOKUP(C307,[1]Sheet2!$A$1:$AS$610,6,FALSE)</f>
        <v>12179000000000</v>
      </c>
      <c r="I307" s="34">
        <f>VLOOKUP(C307,[1]Sheet2!$A$1:$AS$610,7,FALSE)</f>
        <v>120081924000</v>
      </c>
      <c r="J307" s="34">
        <f>VLOOKUP(C307,[1]Sheet2!$A$1:$AS$610,8,FALSE)</f>
        <v>371135389423</v>
      </c>
      <c r="K307" s="34">
        <f>VLOOKUP(C307,[1]Sheet2!$A$1:$AS$610,9,FALSE)</f>
        <v>2229786074700</v>
      </c>
      <c r="L307" s="34">
        <f t="shared" ref="L307" si="255">M307+N307+O307</f>
        <v>11829217063000</v>
      </c>
      <c r="M307" s="34">
        <f>VLOOKUP(C307,[1]Sheet2!$A$1:$AS$610,11,FALSE)</f>
        <v>2039627466000</v>
      </c>
      <c r="N307" s="34">
        <f>VLOOKUP(C307,[1]Sheet2!$A$1:$AS$610,12,FALSE)</f>
        <v>3687183876000</v>
      </c>
      <c r="O307" s="34">
        <f>VLOOKUP(C307,[1]Sheet2!$A$1:$AS$610,13,FALSE)</f>
        <v>6102405721000</v>
      </c>
      <c r="P307" s="34">
        <f t="shared" ref="P307" si="256">Q307+R307+S307+T307+U307</f>
        <v>1203773863000</v>
      </c>
      <c r="Q307" s="34">
        <f>VLOOKUP(C307,[1]Sheet2!$A$1:$AS$610,15,FALSE)</f>
        <v>0</v>
      </c>
      <c r="R307" s="34">
        <f>VLOOKUP(C307,[1]Sheet2!$A$1:$AS$610,16,FALSE)</f>
        <v>0</v>
      </c>
      <c r="S307" s="34">
        <f>VLOOKUP(C307,[1]Sheet2!$A$1:$AS$610,17,FALSE)</f>
        <v>0</v>
      </c>
      <c r="T307" s="34">
        <f>VLOOKUP(C307,[1]Sheet2!$A$1:$AS$610,18,FALSE)</f>
        <v>1203773863000</v>
      </c>
      <c r="U307" s="34">
        <f>VLOOKUP(C307,[1]Sheet2!$A$1:$AS$610,19,FALSE)</f>
        <v>0</v>
      </c>
      <c r="V307" s="34">
        <f t="shared" ref="V307" si="257">W307+AF307</f>
        <v>28239660980789</v>
      </c>
      <c r="W307" s="34">
        <f t="shared" ref="W307" si="258">X307+Y307+Z307+AA307+AB307+AC307+AD307+AE307</f>
        <v>18639858406838</v>
      </c>
      <c r="X307" s="34">
        <f>VLOOKUP(C307,[1]Sheet2!$A$1:$AS$610,22,FALSE)</f>
        <v>5891426841000</v>
      </c>
      <c r="Y307" s="34">
        <f>VLOOKUP(C307,[1]Sheet2!$A$1:$AS$610,23,FALSE)</f>
        <v>840044000</v>
      </c>
      <c r="Z307" s="34">
        <f>VLOOKUP(C307,[1]Sheet2!$A$1:$AS$610,24,FALSE)</f>
        <v>0</v>
      </c>
      <c r="AA307" s="34">
        <f>VLOOKUP(C307,[1]Sheet2!$A$1:$AS$610,25,FALSE)</f>
        <v>6430091440000</v>
      </c>
      <c r="AB307" s="34">
        <f>VLOOKUP(C307,[1]Sheet2!$A$1:$AS$610,26,FALSE)</f>
        <v>10000000000</v>
      </c>
      <c r="AC307" s="34">
        <f>VLOOKUP(C307,[1]Sheet2!$A$1:$AS$610,27,FALSE)</f>
        <v>5174885020838</v>
      </c>
      <c r="AD307" s="34">
        <f>VLOOKUP(C307,[1]Sheet2!$A$1:$AS$610,28,FALSE)</f>
        <v>1032615061000</v>
      </c>
      <c r="AE307" s="34">
        <f>VLOOKUP(C307,[1]Sheet2!$A$1:$AS$610,29,FALSE)</f>
        <v>100000000000</v>
      </c>
      <c r="AF307" s="34">
        <f t="shared" ref="AF307" si="259">AG307+AH307+AI307</f>
        <v>9599802573951</v>
      </c>
      <c r="AG307" s="34">
        <f>VLOOKUP(C307,[1]Sheet2!$A$1:$AS$610,31,FALSE)</f>
        <v>651596262614</v>
      </c>
      <c r="AH307" s="34">
        <f>VLOOKUP(C307,[1]Sheet2!$A$1:$AS$610,32,FALSE)</f>
        <v>6308768624359</v>
      </c>
      <c r="AI307" s="34">
        <f>VLOOKUP(C307,[1]Sheet2!$A$1:$AS$610,33,FALSE)</f>
        <v>2639437686978</v>
      </c>
      <c r="AJ307" s="34">
        <f t="shared" ref="AJ307" si="260">AK307+AL307+AM307+AN307+AO307+AP307</f>
        <v>715000000000</v>
      </c>
      <c r="AK307" s="34">
        <f>VLOOKUP(C307,[1]Sheet2!$A$1:$AS$610,35,FALSE)</f>
        <v>715000000000</v>
      </c>
      <c r="AL307" s="34">
        <f>VLOOKUP(C307,[1]Sheet2!$A$1:$AS$610,36,FALSE)</f>
        <v>0</v>
      </c>
      <c r="AM307" s="34">
        <f>VLOOKUP(C307,[1]Sheet2!$A$1:$AS$610,37,FALSE)</f>
        <v>0</v>
      </c>
      <c r="AN307" s="34">
        <f>VLOOKUP(C307,[1]Sheet2!$A$1:$AS$610,38,FALSE)</f>
        <v>0</v>
      </c>
      <c r="AO307" s="34">
        <f>VLOOKUP(C307,[1]Sheet2!$A$1:$AS$610,39,FALSE)</f>
        <v>0</v>
      </c>
      <c r="AP307" s="34">
        <f>VLOOKUP(C307,[1]Sheet2!$A$1:$AS$610,40,FALSE)</f>
        <v>0</v>
      </c>
      <c r="AQ307" s="34">
        <f t="shared" ref="AQ307" si="261">AR307+AS307+AT307+AU307</f>
        <v>408333333334</v>
      </c>
      <c r="AR307" s="34">
        <f>VLOOKUP(C307,[1]Sheet2!$A$1:$AS$610,42,FALSE)</f>
        <v>200000000000</v>
      </c>
      <c r="AS307" s="34">
        <f>VLOOKUP(C307,[1]Sheet2!$A$1:$AS$610,43,FALSE)</f>
        <v>0</v>
      </c>
      <c r="AT307" s="34">
        <f>VLOOKUP(C307,[1]Sheet2!$A$1:$AS$610,44,FALSE)</f>
        <v>8333333334</v>
      </c>
      <c r="AU307" s="34">
        <f>VLOOKUP(C307,[1]Sheet2!$A$1:$AS$610,45,FALSE)</f>
        <v>200000000000</v>
      </c>
      <c r="AV307" s="35">
        <f t="shared" ref="AV307" si="262">F307-V307</f>
        <v>-306666666666</v>
      </c>
      <c r="AW307" s="35">
        <f t="shared" ref="AW307" si="263">AJ307-AQ307</f>
        <v>306666666666</v>
      </c>
      <c r="AX307" s="36">
        <f t="shared" ref="AX307" si="264">AW307+AV307</f>
        <v>0</v>
      </c>
    </row>
    <row r="308" spans="1:50" s="45" customFormat="1" ht="15" customHeight="1" x14ac:dyDescent="0.25">
      <c r="A308" s="46">
        <f>A302+1</f>
        <v>230</v>
      </c>
      <c r="B308" s="46">
        <v>1</v>
      </c>
      <c r="C308" s="38" t="s">
        <v>410</v>
      </c>
      <c r="D308" s="39" t="s">
        <v>103</v>
      </c>
      <c r="E308" s="40">
        <v>42775</v>
      </c>
      <c r="F308" s="41">
        <f t="shared" si="198"/>
        <v>2029124851047.1299</v>
      </c>
      <c r="G308" s="42">
        <f t="shared" si="199"/>
        <v>191264289113.22998</v>
      </c>
      <c r="H308" s="42">
        <v>29275970886.759998</v>
      </c>
      <c r="I308" s="42">
        <v>16073055106</v>
      </c>
      <c r="J308" s="42">
        <v>1818642737</v>
      </c>
      <c r="K308" s="42">
        <v>144096620383.47</v>
      </c>
      <c r="L308" s="42">
        <f t="shared" si="200"/>
        <v>1458938465742</v>
      </c>
      <c r="M308" s="42">
        <v>92498494742</v>
      </c>
      <c r="N308" s="42">
        <v>1012242530000</v>
      </c>
      <c r="O308" s="42">
        <v>354197441000</v>
      </c>
      <c r="P308" s="42">
        <f t="shared" si="201"/>
        <v>378922096191.90002</v>
      </c>
      <c r="Q308" s="42">
        <v>0</v>
      </c>
      <c r="R308" s="42">
        <v>0</v>
      </c>
      <c r="S308" s="42">
        <v>97984142316</v>
      </c>
      <c r="T308" s="42">
        <v>44296127000</v>
      </c>
      <c r="U308" s="42">
        <f>226569736000+10042500000+29590875.9</f>
        <v>236641826875.89999</v>
      </c>
      <c r="V308" s="42">
        <f t="shared" si="202"/>
        <v>2076011425706.26</v>
      </c>
      <c r="W308" s="42">
        <f t="shared" si="203"/>
        <v>1247476151927.0801</v>
      </c>
      <c r="X308" s="42">
        <v>794502249606.28003</v>
      </c>
      <c r="Y308" s="42">
        <v>6391842313</v>
      </c>
      <c r="Z308" s="42">
        <v>0</v>
      </c>
      <c r="AA308" s="42">
        <v>57730500000</v>
      </c>
      <c r="AB308" s="42">
        <v>340000000</v>
      </c>
      <c r="AC308" s="42">
        <v>4418222300</v>
      </c>
      <c r="AD308" s="42">
        <v>383593337707.79999</v>
      </c>
      <c r="AE308" s="42">
        <v>500000000</v>
      </c>
      <c r="AF308" s="42">
        <f t="shared" si="204"/>
        <v>828535273779.17993</v>
      </c>
      <c r="AG308" s="42">
        <v>210300840602.04001</v>
      </c>
      <c r="AH308" s="42">
        <v>242523175117.32001</v>
      </c>
      <c r="AI308" s="42">
        <v>375711258059.82001</v>
      </c>
      <c r="AJ308" s="42">
        <f t="shared" si="205"/>
        <v>82070253887.130005</v>
      </c>
      <c r="AK308" s="42">
        <v>66553660525.129997</v>
      </c>
      <c r="AL308" s="42">
        <v>15000000000</v>
      </c>
      <c r="AM308" s="42">
        <v>0</v>
      </c>
      <c r="AN308" s="42">
        <v>0</v>
      </c>
      <c r="AO308" s="42">
        <v>516593362</v>
      </c>
      <c r="AP308" s="42">
        <v>0</v>
      </c>
      <c r="AQ308" s="42">
        <f t="shared" si="206"/>
        <v>35183679228</v>
      </c>
      <c r="AR308" s="42">
        <v>0</v>
      </c>
      <c r="AS308" s="42">
        <v>3950000000</v>
      </c>
      <c r="AT308" s="42">
        <v>31233679228</v>
      </c>
      <c r="AU308" s="42">
        <v>0</v>
      </c>
      <c r="AV308" s="43">
        <f t="shared" si="207"/>
        <v>-46886574659.130127</v>
      </c>
      <c r="AW308" s="43">
        <f t="shared" si="228"/>
        <v>46886574659.130005</v>
      </c>
      <c r="AX308" s="44">
        <f t="shared" si="226"/>
        <v>-1.220703125E-4</v>
      </c>
    </row>
    <row r="309" spans="1:50" s="45" customFormat="1" ht="15" customHeight="1" x14ac:dyDescent="0.25">
      <c r="A309" s="37">
        <f t="shared" ref="A309:B324" si="265">A308+1</f>
        <v>231</v>
      </c>
      <c r="B309" s="37">
        <f t="shared" si="265"/>
        <v>2</v>
      </c>
      <c r="C309" s="38" t="s">
        <v>411</v>
      </c>
      <c r="D309" s="39" t="s">
        <v>99</v>
      </c>
      <c r="E309" s="40">
        <v>42725</v>
      </c>
      <c r="F309" s="41">
        <f t="shared" si="198"/>
        <v>2692920422299.6001</v>
      </c>
      <c r="G309" s="42">
        <f t="shared" si="199"/>
        <v>388617461647.59998</v>
      </c>
      <c r="H309" s="42">
        <f>VLOOKUP(C309,[1]Sheet2!$A$1:$AS$610,6,FALSE)</f>
        <v>149027412903</v>
      </c>
      <c r="I309" s="42">
        <f>VLOOKUP(C309,[1]Sheet2!$A$1:$AS$610,7,FALSE)</f>
        <v>36286612757.400002</v>
      </c>
      <c r="J309" s="42">
        <f>VLOOKUP(C309,[1]Sheet2!$A$1:$AS$610,8,FALSE)</f>
        <v>18209502437.200001</v>
      </c>
      <c r="K309" s="42">
        <f>VLOOKUP(C309,[1]Sheet2!$A$1:$AS$610,9,FALSE)</f>
        <v>185093933550</v>
      </c>
      <c r="L309" s="42">
        <f t="shared" si="200"/>
        <v>1632035213000</v>
      </c>
      <c r="M309" s="42">
        <f>VLOOKUP(C309,[1]Sheet2!$A$1:$AS$610,11,FALSE)</f>
        <v>85987314000</v>
      </c>
      <c r="N309" s="42">
        <f>VLOOKUP(C309,[1]Sheet2!$A$1:$AS$610,12,FALSE)</f>
        <v>1400384500000</v>
      </c>
      <c r="O309" s="42">
        <f>VLOOKUP(C309,[1]Sheet2!$A$1:$AS$610,13,FALSE)</f>
        <v>145663399000</v>
      </c>
      <c r="P309" s="42">
        <f t="shared" si="201"/>
        <v>672267747652</v>
      </c>
      <c r="Q309" s="42">
        <f>VLOOKUP(C309,[1]Sheet2!$A$1:$AS$610,15,FALSE)</f>
        <v>128751117989</v>
      </c>
      <c r="R309" s="42">
        <f>VLOOKUP(C309,[1]Sheet2!$A$1:$AS$610,16,FALSE)</f>
        <v>0</v>
      </c>
      <c r="S309" s="42">
        <f>VLOOKUP(C309,[1]Sheet2!$A$1:$AS$610,17,FALSE)</f>
        <v>150532440663</v>
      </c>
      <c r="T309" s="42">
        <f>VLOOKUP(C309,[1]Sheet2!$A$1:$AS$610,18,FALSE)</f>
        <v>220800823000</v>
      </c>
      <c r="U309" s="42">
        <f>VLOOKUP(C309,[1]Sheet2!$A$1:$AS$610,19,FALSE)</f>
        <v>172183366000</v>
      </c>
      <c r="V309" s="42">
        <f t="shared" si="202"/>
        <v>2873920422299.6001</v>
      </c>
      <c r="W309" s="42">
        <f t="shared" si="203"/>
        <v>1498467327411.6001</v>
      </c>
      <c r="X309" s="42">
        <f>VLOOKUP(C309,[1]Sheet2!$A$1:$AS$610,22,FALSE)</f>
        <v>1059494553898.6</v>
      </c>
      <c r="Y309" s="42">
        <f>VLOOKUP(C309,[1]Sheet2!$A$1:$AS$610,23,FALSE)</f>
        <v>0</v>
      </c>
      <c r="Z309" s="42">
        <f>VLOOKUP(C309,[1]Sheet2!$A$1:$AS$610,24,FALSE)</f>
        <v>0</v>
      </c>
      <c r="AA309" s="42">
        <f>VLOOKUP(C309,[1]Sheet2!$A$1:$AS$610,25,FALSE)</f>
        <v>95339698764</v>
      </c>
      <c r="AB309" s="42">
        <f>VLOOKUP(C309,[1]Sheet2!$A$1:$AS$610,26,FALSE)</f>
        <v>10180339236</v>
      </c>
      <c r="AC309" s="42">
        <f>VLOOKUP(C309,[1]Sheet2!$A$1:$AS$610,27,FALSE)</f>
        <v>3100000000</v>
      </c>
      <c r="AD309" s="42">
        <f>VLOOKUP(C309,[1]Sheet2!$A$1:$AS$610,28,FALSE)</f>
        <v>325352735513</v>
      </c>
      <c r="AE309" s="42">
        <f>VLOOKUP(C309,[1]Sheet2!$A$1:$AS$610,29,FALSE)</f>
        <v>5000000000</v>
      </c>
      <c r="AF309" s="42">
        <f t="shared" si="204"/>
        <v>1375453094888</v>
      </c>
      <c r="AG309" s="42">
        <f>VLOOKUP(C309,[1]Sheet2!$A$1:$AS$610,31,FALSE)</f>
        <v>76596238200</v>
      </c>
      <c r="AH309" s="42">
        <f>VLOOKUP(C309,[1]Sheet2!$A$1:$AS$610,32,FALSE)</f>
        <v>522063713054</v>
      </c>
      <c r="AI309" s="42">
        <f>VLOOKUP(C309,[1]Sheet2!$A$1:$AS$610,33,FALSE)</f>
        <v>776793143634</v>
      </c>
      <c r="AJ309" s="42">
        <f t="shared" si="205"/>
        <v>181000000000</v>
      </c>
      <c r="AK309" s="42">
        <f>VLOOKUP(C309,[1]Sheet2!$A$1:$AS$610,35,FALSE)</f>
        <v>181000000000</v>
      </c>
      <c r="AL309" s="42">
        <f>VLOOKUP(C309,[1]Sheet2!$A$1:$AS$610,36,FALSE)</f>
        <v>0</v>
      </c>
      <c r="AM309" s="42">
        <f>VLOOKUP(C309,[1]Sheet2!$A$1:$AS$610,37,FALSE)</f>
        <v>0</v>
      </c>
      <c r="AN309" s="42">
        <f>VLOOKUP(C309,[1]Sheet2!$A$1:$AS$610,38,FALSE)</f>
        <v>0</v>
      </c>
      <c r="AO309" s="42">
        <f>VLOOKUP(C309,[1]Sheet2!$A$1:$AS$610,39,FALSE)</f>
        <v>0</v>
      </c>
      <c r="AP309" s="42">
        <f>VLOOKUP(C309,[1]Sheet2!$A$1:$AS$610,40,FALSE)</f>
        <v>0</v>
      </c>
      <c r="AQ309" s="42">
        <f t="shared" si="206"/>
        <v>0</v>
      </c>
      <c r="AR309" s="42">
        <f>VLOOKUP(C309,[1]Sheet2!$A$1:$AS$610,42,FALSE)</f>
        <v>0</v>
      </c>
      <c r="AS309" s="42">
        <f>VLOOKUP(C309,[1]Sheet2!$A$1:$AS$610,43,FALSE)</f>
        <v>0</v>
      </c>
      <c r="AT309" s="42">
        <f>VLOOKUP(C309,[1]Sheet2!$A$1:$AS$610,44,FALSE)</f>
        <v>0</v>
      </c>
      <c r="AU309" s="42">
        <f>VLOOKUP(C309,[1]Sheet2!$A$1:$AS$610,45,FALSE)</f>
        <v>0</v>
      </c>
      <c r="AV309" s="43">
        <f t="shared" si="207"/>
        <v>-181000000000</v>
      </c>
      <c r="AW309" s="43">
        <f t="shared" si="228"/>
        <v>181000000000</v>
      </c>
      <c r="AX309" s="44">
        <f t="shared" si="226"/>
        <v>0</v>
      </c>
    </row>
    <row r="310" spans="1:50" s="45" customFormat="1" ht="15" customHeight="1" x14ac:dyDescent="0.25">
      <c r="A310" s="37">
        <f t="shared" si="265"/>
        <v>232</v>
      </c>
      <c r="B310" s="37">
        <f t="shared" si="265"/>
        <v>3</v>
      </c>
      <c r="C310" s="38" t="s">
        <v>412</v>
      </c>
      <c r="D310" s="39" t="s">
        <v>94</v>
      </c>
      <c r="E310" s="40">
        <v>42734</v>
      </c>
      <c r="F310" s="41">
        <f t="shared" si="198"/>
        <v>2194463301607.5</v>
      </c>
      <c r="G310" s="42">
        <f t="shared" si="199"/>
        <v>216039706559.5</v>
      </c>
      <c r="H310" s="42">
        <f>VLOOKUP(C310,[1]Sheet2!$A$1:$AS$610,6,FALSE)</f>
        <v>60155250000</v>
      </c>
      <c r="I310" s="42">
        <f>VLOOKUP(C310,[1]Sheet2!$A$1:$AS$610,7,FALSE)</f>
        <v>23418394763.549999</v>
      </c>
      <c r="J310" s="42">
        <f>VLOOKUP(C310,[1]Sheet2!$A$1:$AS$610,8,FALSE)</f>
        <v>2147216000</v>
      </c>
      <c r="K310" s="42">
        <f>VLOOKUP(C310,[1]Sheet2!$A$1:$AS$610,9,FALSE)</f>
        <v>130318845795.95</v>
      </c>
      <c r="L310" s="42">
        <f t="shared" si="200"/>
        <v>1414495254102</v>
      </c>
      <c r="M310" s="42">
        <f>VLOOKUP(C310,[1]Sheet2!$A$1:$AS$610,11,FALSE)</f>
        <v>75504627000</v>
      </c>
      <c r="N310" s="42">
        <f>VLOOKUP(C310,[1]Sheet2!$A$1:$AS$610,12,FALSE)</f>
        <v>1189811233102</v>
      </c>
      <c r="O310" s="42">
        <f>VLOOKUP(C310,[1]Sheet2!$A$1:$AS$610,13,FALSE)</f>
        <v>149179394000</v>
      </c>
      <c r="P310" s="42">
        <f t="shared" si="201"/>
        <v>563928340946</v>
      </c>
      <c r="Q310" s="42">
        <f>VLOOKUP(C310,[1]Sheet2!$A$1:$AS$610,15,FALSE)</f>
        <v>0</v>
      </c>
      <c r="R310" s="42">
        <f>VLOOKUP(C310,[1]Sheet2!$A$1:$AS$610,16,FALSE)</f>
        <v>0</v>
      </c>
      <c r="S310" s="42">
        <f>VLOOKUP(C310,[1]Sheet2!$A$1:$AS$610,17,FALSE)</f>
        <v>114419248946</v>
      </c>
      <c r="T310" s="42">
        <f>VLOOKUP(C310,[1]Sheet2!$A$1:$AS$610,18,FALSE)</f>
        <v>271406834000</v>
      </c>
      <c r="U310" s="42">
        <f>VLOOKUP(C310,[1]Sheet2!$A$1:$AS$610,19,FALSE)</f>
        <v>178102258000</v>
      </c>
      <c r="V310" s="42">
        <f t="shared" si="202"/>
        <v>2327763301607.5</v>
      </c>
      <c r="W310" s="42">
        <f t="shared" si="203"/>
        <v>1392612428765.0701</v>
      </c>
      <c r="X310" s="42">
        <f>VLOOKUP(C310,[1]Sheet2!$A$1:$AS$610,22,FALSE)</f>
        <v>1035823196028.86</v>
      </c>
      <c r="Y310" s="42">
        <f>VLOOKUP(C310,[1]Sheet2!$A$1:$AS$610,23,FALSE)</f>
        <v>0</v>
      </c>
      <c r="Z310" s="42">
        <f>VLOOKUP(C310,[1]Sheet2!$A$1:$AS$610,24,FALSE)</f>
        <v>0</v>
      </c>
      <c r="AA310" s="42">
        <f>VLOOKUP(C310,[1]Sheet2!$A$1:$AS$610,25,FALSE)</f>
        <v>31772100000</v>
      </c>
      <c r="AB310" s="42">
        <f>VLOOKUP(C310,[1]Sheet2!$A$1:$AS$610,26,FALSE)</f>
        <v>4598478763.0100002</v>
      </c>
      <c r="AC310" s="42">
        <f>VLOOKUP(C310,[1]Sheet2!$A$1:$AS$610,27,FALSE)</f>
        <v>9807018963</v>
      </c>
      <c r="AD310" s="42">
        <f>VLOOKUP(C310,[1]Sheet2!$A$1:$AS$610,28,FALSE)</f>
        <v>305611635010.20001</v>
      </c>
      <c r="AE310" s="42">
        <f>VLOOKUP(C310,[1]Sheet2!$A$1:$AS$610,29,FALSE)</f>
        <v>5000000000</v>
      </c>
      <c r="AF310" s="42">
        <f t="shared" si="204"/>
        <v>935150872842.42993</v>
      </c>
      <c r="AG310" s="42">
        <f>VLOOKUP(C310,[1]Sheet2!$A$1:$AS$610,31,FALSE)</f>
        <v>27294803350</v>
      </c>
      <c r="AH310" s="42">
        <f>VLOOKUP(C310,[1]Sheet2!$A$1:$AS$610,32,FALSE)</f>
        <v>378485318786</v>
      </c>
      <c r="AI310" s="42">
        <f>VLOOKUP(C310,[1]Sheet2!$A$1:$AS$610,33,FALSE)</f>
        <v>529370750706.42999</v>
      </c>
      <c r="AJ310" s="42">
        <f t="shared" si="205"/>
        <v>133300000000</v>
      </c>
      <c r="AK310" s="42">
        <f>VLOOKUP(C310,[1]Sheet2!$A$1:$AS$610,35,FALSE)</f>
        <v>133300000000</v>
      </c>
      <c r="AL310" s="42">
        <f>VLOOKUP(C310,[1]Sheet2!$A$1:$AS$610,36,FALSE)</f>
        <v>0</v>
      </c>
      <c r="AM310" s="42">
        <f>VLOOKUP(C310,[1]Sheet2!$A$1:$AS$610,37,FALSE)</f>
        <v>0</v>
      </c>
      <c r="AN310" s="42">
        <f>VLOOKUP(C310,[1]Sheet2!$A$1:$AS$610,38,FALSE)</f>
        <v>0</v>
      </c>
      <c r="AO310" s="42">
        <f>VLOOKUP(C310,[1]Sheet2!$A$1:$AS$610,39,FALSE)</f>
        <v>0</v>
      </c>
      <c r="AP310" s="42">
        <f>VLOOKUP(C310,[1]Sheet2!$A$1:$AS$610,40,FALSE)</f>
        <v>0</v>
      </c>
      <c r="AQ310" s="42">
        <f t="shared" si="206"/>
        <v>0</v>
      </c>
      <c r="AR310" s="42">
        <f>VLOOKUP(C310,[1]Sheet2!$A$1:$AS$610,42,FALSE)</f>
        <v>0</v>
      </c>
      <c r="AS310" s="42">
        <f>VLOOKUP(C310,[1]Sheet2!$A$1:$AS$610,43,FALSE)</f>
        <v>0</v>
      </c>
      <c r="AT310" s="42">
        <f>VLOOKUP(C310,[1]Sheet2!$A$1:$AS$610,44,FALSE)</f>
        <v>0</v>
      </c>
      <c r="AU310" s="42">
        <f>VLOOKUP(C310,[1]Sheet2!$A$1:$AS$610,45,FALSE)</f>
        <v>0</v>
      </c>
      <c r="AV310" s="43">
        <f t="shared" si="207"/>
        <v>-133300000000</v>
      </c>
      <c r="AW310" s="43">
        <f t="shared" si="228"/>
        <v>133300000000</v>
      </c>
      <c r="AX310" s="44">
        <f t="shared" si="226"/>
        <v>0</v>
      </c>
    </row>
    <row r="311" spans="1:50" s="45" customFormat="1" ht="15" customHeight="1" x14ac:dyDescent="0.25">
      <c r="A311" s="37">
        <f t="shared" si="265"/>
        <v>233</v>
      </c>
      <c r="B311" s="37">
        <f t="shared" si="265"/>
        <v>4</v>
      </c>
      <c r="C311" s="38" t="s">
        <v>413</v>
      </c>
      <c r="D311" s="39" t="s">
        <v>210</v>
      </c>
      <c r="E311" s="40">
        <v>42734</v>
      </c>
      <c r="F311" s="41">
        <f t="shared" si="198"/>
        <v>3036888070374.0898</v>
      </c>
      <c r="G311" s="42">
        <f t="shared" si="199"/>
        <v>329003732181.83997</v>
      </c>
      <c r="H311" s="42">
        <v>72980800793</v>
      </c>
      <c r="I311" s="42">
        <v>49743861684.979996</v>
      </c>
      <c r="J311" s="42">
        <v>19520799185</v>
      </c>
      <c r="K311" s="42">
        <v>186758270518.85999</v>
      </c>
      <c r="L311" s="42">
        <f t="shared" si="200"/>
        <v>2031786140050</v>
      </c>
      <c r="M311" s="42">
        <v>955697685050</v>
      </c>
      <c r="N311" s="42">
        <v>949118065000</v>
      </c>
      <c r="O311" s="42">
        <v>126970390000</v>
      </c>
      <c r="P311" s="42">
        <f t="shared" si="201"/>
        <v>676098198142.25</v>
      </c>
      <c r="Q311" s="42">
        <v>0</v>
      </c>
      <c r="R311" s="42">
        <v>0</v>
      </c>
      <c r="S311" s="42">
        <v>108888364142.25</v>
      </c>
      <c r="T311" s="42">
        <v>234229534000</v>
      </c>
      <c r="U311" s="42">
        <v>332980300000</v>
      </c>
      <c r="V311" s="42">
        <f t="shared" si="202"/>
        <v>3011738845374.0903</v>
      </c>
      <c r="W311" s="42">
        <f t="shared" si="203"/>
        <v>1697534137077.2202</v>
      </c>
      <c r="X311" s="42">
        <v>1029229205778</v>
      </c>
      <c r="Y311" s="42">
        <v>0</v>
      </c>
      <c r="Z311" s="42">
        <v>223000000</v>
      </c>
      <c r="AA311" s="42">
        <v>72376675625.330002</v>
      </c>
      <c r="AB311" s="42">
        <v>3454000000</v>
      </c>
      <c r="AC311" s="42">
        <v>14106666247.799999</v>
      </c>
      <c r="AD311" s="42">
        <v>572564648520</v>
      </c>
      <c r="AE311" s="42">
        <v>5579940906.0900002</v>
      </c>
      <c r="AF311" s="42">
        <f t="shared" si="204"/>
        <v>1314204708296.8701</v>
      </c>
      <c r="AG311" s="42">
        <v>187976794091</v>
      </c>
      <c r="AH311" s="42">
        <v>458516405831.12</v>
      </c>
      <c r="AI311" s="42">
        <v>667711508374.75</v>
      </c>
      <c r="AJ311" s="42">
        <f t="shared" si="205"/>
        <v>10850775000</v>
      </c>
      <c r="AK311" s="42">
        <v>10850775000</v>
      </c>
      <c r="AL311" s="42">
        <v>0</v>
      </c>
      <c r="AM311" s="42">
        <v>0</v>
      </c>
      <c r="AN311" s="42">
        <v>0</v>
      </c>
      <c r="AO311" s="42">
        <v>0</v>
      </c>
      <c r="AP311" s="42">
        <v>0</v>
      </c>
      <c r="AQ311" s="42">
        <f t="shared" si="206"/>
        <v>36000000000</v>
      </c>
      <c r="AR311" s="42">
        <v>0</v>
      </c>
      <c r="AS311" s="42">
        <v>36000000000</v>
      </c>
      <c r="AT311" s="42">
        <v>0</v>
      </c>
      <c r="AU311" s="42">
        <v>0</v>
      </c>
      <c r="AV311" s="43">
        <f t="shared" si="207"/>
        <v>25149224999.999512</v>
      </c>
      <c r="AW311" s="43">
        <f t="shared" si="228"/>
        <v>-25149225000</v>
      </c>
      <c r="AX311" s="44">
        <f t="shared" si="226"/>
        <v>-4.8828125E-4</v>
      </c>
    </row>
    <row r="312" spans="1:50" s="45" customFormat="1" ht="15" customHeight="1" x14ac:dyDescent="0.25">
      <c r="A312" s="37">
        <f t="shared" si="265"/>
        <v>234</v>
      </c>
      <c r="B312" s="37">
        <f t="shared" si="265"/>
        <v>5</v>
      </c>
      <c r="C312" s="38" t="s">
        <v>414</v>
      </c>
      <c r="D312" s="39" t="s">
        <v>99</v>
      </c>
      <c r="E312" s="40">
        <v>42713</v>
      </c>
      <c r="F312" s="41">
        <f t="shared" si="198"/>
        <v>1997934331830.1602</v>
      </c>
      <c r="G312" s="42">
        <f t="shared" si="199"/>
        <v>153751999039.35999</v>
      </c>
      <c r="H312" s="42">
        <v>22369750000</v>
      </c>
      <c r="I312" s="42">
        <v>15587054540</v>
      </c>
      <c r="J312" s="42">
        <v>3749916351</v>
      </c>
      <c r="K312" s="42">
        <v>112045278148.36</v>
      </c>
      <c r="L312" s="42">
        <f t="shared" si="200"/>
        <v>1240738262822.8</v>
      </c>
      <c r="M312" s="42">
        <v>62431207964.799995</v>
      </c>
      <c r="N312" s="42">
        <v>976928484858</v>
      </c>
      <c r="O312" s="42">
        <v>201378570000</v>
      </c>
      <c r="P312" s="42">
        <f t="shared" si="201"/>
        <v>603444069968</v>
      </c>
      <c r="Q312" s="42">
        <v>70502132000</v>
      </c>
      <c r="R312" s="42">
        <v>0</v>
      </c>
      <c r="S312" s="42">
        <v>67309702468</v>
      </c>
      <c r="T312" s="42">
        <v>146406336000</v>
      </c>
      <c r="U312" s="42">
        <v>319225899500</v>
      </c>
      <c r="V312" s="42">
        <f t="shared" si="202"/>
        <v>1998780873830.1602</v>
      </c>
      <c r="W312" s="42">
        <f t="shared" si="203"/>
        <v>1099013430654.16</v>
      </c>
      <c r="X312" s="42">
        <v>752212413614.16003</v>
      </c>
      <c r="Y312" s="42">
        <v>0</v>
      </c>
      <c r="Z312" s="42">
        <v>1183163800</v>
      </c>
      <c r="AA312" s="42">
        <v>58122360000</v>
      </c>
      <c r="AB312" s="42">
        <v>2080000000</v>
      </c>
      <c r="AC312" s="42">
        <v>0</v>
      </c>
      <c r="AD312" s="42">
        <v>283915493240</v>
      </c>
      <c r="AE312" s="42">
        <v>1500000000</v>
      </c>
      <c r="AF312" s="42">
        <f t="shared" si="204"/>
        <v>899767443176</v>
      </c>
      <c r="AG312" s="42">
        <v>35245048750</v>
      </c>
      <c r="AH312" s="42">
        <v>455280239659</v>
      </c>
      <c r="AI312" s="42">
        <v>409242154767</v>
      </c>
      <c r="AJ312" s="42">
        <f t="shared" si="205"/>
        <v>10846542000</v>
      </c>
      <c r="AK312" s="42">
        <v>10846542000</v>
      </c>
      <c r="AL312" s="42">
        <v>0</v>
      </c>
      <c r="AM312" s="42">
        <v>0</v>
      </c>
      <c r="AN312" s="42">
        <v>0</v>
      </c>
      <c r="AO312" s="42">
        <v>0</v>
      </c>
      <c r="AP312" s="42">
        <v>0</v>
      </c>
      <c r="AQ312" s="42">
        <f t="shared" si="206"/>
        <v>10000000000</v>
      </c>
      <c r="AR312" s="42">
        <v>10000000000</v>
      </c>
      <c r="AS312" s="42">
        <v>0</v>
      </c>
      <c r="AT312" s="42">
        <v>0</v>
      </c>
      <c r="AU312" s="42">
        <v>0</v>
      </c>
      <c r="AV312" s="43">
        <f t="shared" si="207"/>
        <v>-846542000</v>
      </c>
      <c r="AW312" s="43">
        <f t="shared" si="228"/>
        <v>846542000</v>
      </c>
      <c r="AX312" s="44">
        <f t="shared" si="226"/>
        <v>0</v>
      </c>
    </row>
    <row r="313" spans="1:50" s="45" customFormat="1" ht="15" customHeight="1" x14ac:dyDescent="0.25">
      <c r="A313" s="37">
        <f t="shared" si="265"/>
        <v>235</v>
      </c>
      <c r="B313" s="37">
        <f t="shared" si="265"/>
        <v>6</v>
      </c>
      <c r="C313" s="38" t="s">
        <v>415</v>
      </c>
      <c r="D313" s="39" t="s">
        <v>149</v>
      </c>
      <c r="E313" s="40">
        <v>42734</v>
      </c>
      <c r="F313" s="41">
        <f t="shared" si="198"/>
        <v>2931804877461</v>
      </c>
      <c r="G313" s="42">
        <f t="shared" si="199"/>
        <v>949661505000</v>
      </c>
      <c r="H313" s="42">
        <f>VLOOKUP(C313,[1]Sheet2!$A$1:$AS$610,6,FALSE)</f>
        <v>549739145000</v>
      </c>
      <c r="I313" s="42">
        <f>VLOOKUP(C313,[1]Sheet2!$A$1:$AS$610,7,FALSE)</f>
        <v>165928872000</v>
      </c>
      <c r="J313" s="42">
        <f>VLOOKUP(C313,[1]Sheet2!$A$1:$AS$610,8,FALSE)</f>
        <v>11547533000</v>
      </c>
      <c r="K313" s="42">
        <f>VLOOKUP(C313,[1]Sheet2!$A$1:$AS$610,9,FALSE)</f>
        <v>222445955000</v>
      </c>
      <c r="L313" s="42">
        <f t="shared" si="200"/>
        <v>1287330251461</v>
      </c>
      <c r="M313" s="42">
        <f>VLOOKUP(C313,[1]Sheet2!$A$1:$AS$610,11,FALSE)</f>
        <v>184818444461</v>
      </c>
      <c r="N313" s="42">
        <f>VLOOKUP(C313,[1]Sheet2!$A$1:$AS$610,12,FALSE)</f>
        <v>923469024000</v>
      </c>
      <c r="O313" s="42">
        <f>VLOOKUP(C313,[1]Sheet2!$A$1:$AS$610,13,FALSE)</f>
        <v>179042783000</v>
      </c>
      <c r="P313" s="42">
        <f t="shared" si="201"/>
        <v>694813121000</v>
      </c>
      <c r="Q313" s="42">
        <f>VLOOKUP(C313,[1]Sheet2!$A$1:$AS$610,15,FALSE)</f>
        <v>0</v>
      </c>
      <c r="R313" s="42">
        <f>VLOOKUP(C313,[1]Sheet2!$A$1:$AS$610,16,FALSE)</f>
        <v>0</v>
      </c>
      <c r="S313" s="42">
        <f>VLOOKUP(C313,[1]Sheet2!$A$1:$AS$610,17,FALSE)</f>
        <v>214569000000</v>
      </c>
      <c r="T313" s="42">
        <f>VLOOKUP(C313,[1]Sheet2!$A$1:$AS$610,18,FALSE)</f>
        <v>193173141000</v>
      </c>
      <c r="U313" s="42">
        <f>VLOOKUP(C313,[1]Sheet2!$A$1:$AS$610,19,FALSE)</f>
        <v>287070980000</v>
      </c>
      <c r="V313" s="42">
        <f t="shared" si="202"/>
        <v>2964599712771</v>
      </c>
      <c r="W313" s="42">
        <f t="shared" si="203"/>
        <v>1617303311191</v>
      </c>
      <c r="X313" s="42">
        <f>VLOOKUP(C313,[1]Sheet2!$A$1:$AS$610,22,FALSE)</f>
        <v>851526676991</v>
      </c>
      <c r="Y313" s="42">
        <f>VLOOKUP(C313,[1]Sheet2!$A$1:$AS$610,23,FALSE)</f>
        <v>0</v>
      </c>
      <c r="Z313" s="42">
        <f>VLOOKUP(C313,[1]Sheet2!$A$1:$AS$610,24,FALSE)</f>
        <v>0</v>
      </c>
      <c r="AA313" s="42">
        <f>VLOOKUP(C313,[1]Sheet2!$A$1:$AS$610,25,FALSE)</f>
        <v>171531594500</v>
      </c>
      <c r="AB313" s="42">
        <f>VLOOKUP(C313,[1]Sheet2!$A$1:$AS$610,26,FALSE)</f>
        <v>34236208000</v>
      </c>
      <c r="AC313" s="42">
        <f>VLOOKUP(C313,[1]Sheet2!$A$1:$AS$610,27,FALSE)</f>
        <v>71566801700</v>
      </c>
      <c r="AD313" s="42">
        <f>VLOOKUP(C313,[1]Sheet2!$A$1:$AS$610,28,FALSE)</f>
        <v>486942030000</v>
      </c>
      <c r="AE313" s="42">
        <f>VLOOKUP(C313,[1]Sheet2!$A$1:$AS$610,29,FALSE)</f>
        <v>1500000000</v>
      </c>
      <c r="AF313" s="42">
        <f t="shared" si="204"/>
        <v>1347296401580</v>
      </c>
      <c r="AG313" s="42">
        <f>VLOOKUP(C313,[1]Sheet2!$A$1:$AS$610,31,FALSE)</f>
        <v>97291673868</v>
      </c>
      <c r="AH313" s="42">
        <f>VLOOKUP(C313,[1]Sheet2!$A$1:$AS$610,32,FALSE)</f>
        <v>655537278322</v>
      </c>
      <c r="AI313" s="42">
        <f>VLOOKUP(C313,[1]Sheet2!$A$1:$AS$610,33,FALSE)</f>
        <v>594467449390</v>
      </c>
      <c r="AJ313" s="42">
        <f t="shared" si="205"/>
        <v>32794835310</v>
      </c>
      <c r="AK313" s="42">
        <f>VLOOKUP(C313,[1]Sheet2!$A$1:$AS$610,35,FALSE)</f>
        <v>32794835310</v>
      </c>
      <c r="AL313" s="42">
        <f>VLOOKUP(C313,[1]Sheet2!$A$1:$AS$610,36,FALSE)</f>
        <v>0</v>
      </c>
      <c r="AM313" s="42">
        <f>VLOOKUP(C313,[1]Sheet2!$A$1:$AS$610,37,FALSE)</f>
        <v>0</v>
      </c>
      <c r="AN313" s="42">
        <f>VLOOKUP(C313,[1]Sheet2!$A$1:$AS$610,38,FALSE)</f>
        <v>0</v>
      </c>
      <c r="AO313" s="42">
        <f>VLOOKUP(C313,[1]Sheet2!$A$1:$AS$610,39,FALSE)</f>
        <v>0</v>
      </c>
      <c r="AP313" s="42">
        <f>VLOOKUP(C313,[1]Sheet2!$A$1:$AS$610,40,FALSE)</f>
        <v>0</v>
      </c>
      <c r="AQ313" s="42">
        <f t="shared" si="206"/>
        <v>0</v>
      </c>
      <c r="AR313" s="42">
        <f>VLOOKUP(C313,[1]Sheet2!$A$1:$AS$610,42,FALSE)</f>
        <v>0</v>
      </c>
      <c r="AS313" s="42">
        <f>VLOOKUP(C313,[1]Sheet2!$A$1:$AS$610,43,FALSE)</f>
        <v>0</v>
      </c>
      <c r="AT313" s="42">
        <f>VLOOKUP(C313,[1]Sheet2!$A$1:$AS$610,44,FALSE)</f>
        <v>0</v>
      </c>
      <c r="AU313" s="42">
        <f>VLOOKUP(C313,[1]Sheet2!$A$1:$AS$610,45,FALSE)</f>
        <v>0</v>
      </c>
      <c r="AV313" s="43">
        <f t="shared" si="207"/>
        <v>-32794835310</v>
      </c>
      <c r="AW313" s="43">
        <f t="shared" si="228"/>
        <v>32794835310</v>
      </c>
      <c r="AX313" s="44">
        <f t="shared" si="226"/>
        <v>0</v>
      </c>
    </row>
    <row r="314" spans="1:50" s="45" customFormat="1" ht="15" customHeight="1" x14ac:dyDescent="0.25">
      <c r="A314" s="37">
        <f t="shared" si="265"/>
        <v>236</v>
      </c>
      <c r="B314" s="37">
        <f t="shared" si="265"/>
        <v>7</v>
      </c>
      <c r="C314" s="38" t="s">
        <v>416</v>
      </c>
      <c r="D314" s="39" t="s">
        <v>103</v>
      </c>
      <c r="E314" s="40">
        <v>42765</v>
      </c>
      <c r="F314" s="41">
        <f t="shared" si="198"/>
        <v>3516054702884</v>
      </c>
      <c r="G314" s="42">
        <f t="shared" si="199"/>
        <v>526360208506</v>
      </c>
      <c r="H314" s="42">
        <f>VLOOKUP(C314,[1]Sheet2!$A$1:$AS$610,6,FALSE)</f>
        <v>152424525000</v>
      </c>
      <c r="I314" s="42">
        <f>VLOOKUP(C314,[1]Sheet2!$A$1:$AS$610,7,FALSE)</f>
        <v>39005491256</v>
      </c>
      <c r="J314" s="42">
        <f>VLOOKUP(C314,[1]Sheet2!$A$1:$AS$610,8,FALSE)</f>
        <v>5142913793</v>
      </c>
      <c r="K314" s="42">
        <f>VLOOKUP(C314,[1]Sheet2!$A$1:$AS$610,9,FALSE)</f>
        <v>329787278457</v>
      </c>
      <c r="L314" s="42">
        <f t="shared" si="200"/>
        <v>2280817962130</v>
      </c>
      <c r="M314" s="42">
        <f>VLOOKUP(C314,[1]Sheet2!$A$1:$AS$610,11,FALSE)</f>
        <v>150621841000</v>
      </c>
      <c r="N314" s="42">
        <f>VLOOKUP(C314,[1]Sheet2!$A$1:$AS$610,12,FALSE)</f>
        <v>1895653108130</v>
      </c>
      <c r="O314" s="42">
        <f>VLOOKUP(C314,[1]Sheet2!$A$1:$AS$610,13,FALSE)</f>
        <v>234543013000</v>
      </c>
      <c r="P314" s="42">
        <f t="shared" si="201"/>
        <v>708876532248</v>
      </c>
      <c r="Q314" s="42">
        <f>VLOOKUP(C314,[1]Sheet2!$A$1:$AS$610,15,FALSE)</f>
        <v>1396885000</v>
      </c>
      <c r="R314" s="42">
        <f>VLOOKUP(C314,[1]Sheet2!$A$1:$AS$610,16,FALSE)</f>
        <v>0</v>
      </c>
      <c r="S314" s="42">
        <f>VLOOKUP(C314,[1]Sheet2!$A$1:$AS$610,17,FALSE)</f>
        <v>182157823248</v>
      </c>
      <c r="T314" s="42">
        <f>VLOOKUP(C314,[1]Sheet2!$A$1:$AS$610,18,FALSE)</f>
        <v>320240190000</v>
      </c>
      <c r="U314" s="42">
        <f>VLOOKUP(C314,[1]Sheet2!$A$1:$AS$610,19,FALSE)</f>
        <v>205081634000</v>
      </c>
      <c r="V314" s="42">
        <f t="shared" si="202"/>
        <v>3603241990271</v>
      </c>
      <c r="W314" s="42">
        <f t="shared" si="203"/>
        <v>1966306590270.25</v>
      </c>
      <c r="X314" s="42">
        <f>VLOOKUP(C314,[1]Sheet2!$A$1:$AS$610,22,FALSE)</f>
        <v>1449835330777.25</v>
      </c>
      <c r="Y314" s="42">
        <f>VLOOKUP(C314,[1]Sheet2!$A$1:$AS$610,23,FALSE)</f>
        <v>0</v>
      </c>
      <c r="Z314" s="42">
        <f>VLOOKUP(C314,[1]Sheet2!$A$1:$AS$610,24,FALSE)</f>
        <v>0</v>
      </c>
      <c r="AA314" s="42">
        <f>VLOOKUP(C314,[1]Sheet2!$A$1:$AS$610,25,FALSE)</f>
        <v>76054740000</v>
      </c>
      <c r="AB314" s="42">
        <f>VLOOKUP(C314,[1]Sheet2!$A$1:$AS$610,26,FALSE)</f>
        <v>28869789460</v>
      </c>
      <c r="AC314" s="42">
        <f>VLOOKUP(C314,[1]Sheet2!$A$1:$AS$610,27,FALSE)</f>
        <v>13938049043</v>
      </c>
      <c r="AD314" s="42">
        <f>VLOOKUP(C314,[1]Sheet2!$A$1:$AS$610,28,FALSE)</f>
        <v>392608680990</v>
      </c>
      <c r="AE314" s="42">
        <f>VLOOKUP(C314,[1]Sheet2!$A$1:$AS$610,29,FALSE)</f>
        <v>5000000000</v>
      </c>
      <c r="AF314" s="42">
        <f t="shared" si="204"/>
        <v>1636935400000.75</v>
      </c>
      <c r="AG314" s="42">
        <f>VLOOKUP(C314,[1]Sheet2!$A$1:$AS$610,31,FALSE)</f>
        <v>223189053800</v>
      </c>
      <c r="AH314" s="42">
        <f>VLOOKUP(C314,[1]Sheet2!$A$1:$AS$610,32,FALSE)</f>
        <v>878735858916.18994</v>
      </c>
      <c r="AI314" s="42">
        <f>VLOOKUP(C314,[1]Sheet2!$A$1:$AS$610,33,FALSE)</f>
        <v>535010487284.56</v>
      </c>
      <c r="AJ314" s="42">
        <f t="shared" si="205"/>
        <v>87187287387</v>
      </c>
      <c r="AK314" s="42">
        <f>VLOOKUP(C314,[1]Sheet2!$A$1:$AS$610,35,FALSE)</f>
        <v>87077287387</v>
      </c>
      <c r="AL314" s="42">
        <f>VLOOKUP(C314,[1]Sheet2!$A$1:$AS$610,36,FALSE)</f>
        <v>0</v>
      </c>
      <c r="AM314" s="42">
        <f>VLOOKUP(C314,[1]Sheet2!$A$1:$AS$610,37,FALSE)</f>
        <v>0</v>
      </c>
      <c r="AN314" s="42">
        <f>VLOOKUP(C314,[1]Sheet2!$A$1:$AS$610,38,FALSE)</f>
        <v>0</v>
      </c>
      <c r="AO314" s="42">
        <f>VLOOKUP(C314,[1]Sheet2!$A$1:$AS$610,39,FALSE)</f>
        <v>0</v>
      </c>
      <c r="AP314" s="42">
        <f>VLOOKUP(C314,[1]Sheet2!$A$1:$AS$610,40,FALSE)</f>
        <v>110000000</v>
      </c>
      <c r="AQ314" s="42">
        <f t="shared" si="206"/>
        <v>0</v>
      </c>
      <c r="AR314" s="42">
        <f>VLOOKUP(C314,[1]Sheet2!$A$1:$AS$610,42,FALSE)</f>
        <v>0</v>
      </c>
      <c r="AS314" s="42">
        <f>VLOOKUP(C314,[1]Sheet2!$A$1:$AS$610,43,FALSE)</f>
        <v>0</v>
      </c>
      <c r="AT314" s="42">
        <f>VLOOKUP(C314,[1]Sheet2!$A$1:$AS$610,44,FALSE)</f>
        <v>0</v>
      </c>
      <c r="AU314" s="42">
        <f>VLOOKUP(C314,[1]Sheet2!$A$1:$AS$610,45,FALSE)</f>
        <v>0</v>
      </c>
      <c r="AV314" s="43">
        <f t="shared" si="207"/>
        <v>-87187287387</v>
      </c>
      <c r="AW314" s="43">
        <f t="shared" si="228"/>
        <v>87187287387</v>
      </c>
      <c r="AX314" s="44">
        <f t="shared" si="226"/>
        <v>0</v>
      </c>
    </row>
    <row r="315" spans="1:50" s="45" customFormat="1" ht="15" customHeight="1" x14ac:dyDescent="0.25">
      <c r="A315" s="37">
        <f t="shared" si="265"/>
        <v>237</v>
      </c>
      <c r="B315" s="37">
        <f t="shared" si="265"/>
        <v>8</v>
      </c>
      <c r="C315" s="38" t="s">
        <v>417</v>
      </c>
      <c r="D315" s="39" t="s">
        <v>94</v>
      </c>
      <c r="E315" s="40">
        <v>42732</v>
      </c>
      <c r="F315" s="41">
        <f t="shared" si="198"/>
        <v>2341259484206</v>
      </c>
      <c r="G315" s="42">
        <f t="shared" si="199"/>
        <v>344415880840</v>
      </c>
      <c r="H315" s="42">
        <v>81613310000</v>
      </c>
      <c r="I315" s="42">
        <v>42102219585</v>
      </c>
      <c r="J315" s="42">
        <v>3083855255</v>
      </c>
      <c r="K315" s="42">
        <v>217616496000</v>
      </c>
      <c r="L315" s="42">
        <f t="shared" si="200"/>
        <v>1349291117575</v>
      </c>
      <c r="M315" s="42">
        <v>80690653575</v>
      </c>
      <c r="N315" s="42">
        <v>1111301450000</v>
      </c>
      <c r="O315" s="42">
        <v>157299014000</v>
      </c>
      <c r="P315" s="42">
        <f t="shared" si="201"/>
        <v>647552485791</v>
      </c>
      <c r="Q315" s="42">
        <v>2434150000</v>
      </c>
      <c r="R315" s="42">
        <v>0</v>
      </c>
      <c r="S315" s="42">
        <v>137561480791</v>
      </c>
      <c r="T315" s="42">
        <v>263311242000</v>
      </c>
      <c r="U315" s="42">
        <v>244245613000</v>
      </c>
      <c r="V315" s="42">
        <f t="shared" si="202"/>
        <v>2491470519792.8501</v>
      </c>
      <c r="W315" s="42">
        <f t="shared" si="203"/>
        <v>1574412457525.8501</v>
      </c>
      <c r="X315" s="42">
        <f>VLOOKUP(C315,[1]Sheet2!$A$1:$AS$610,22,FALSE)</f>
        <v>1075615833819.85</v>
      </c>
      <c r="Y315" s="42">
        <f>VLOOKUP(C315,[1]Sheet2!$A$1:$AS$610,23,FALSE)</f>
        <v>0</v>
      </c>
      <c r="Z315" s="42">
        <f>VLOOKUP(C315,[1]Sheet2!$A$1:$AS$610,24,FALSE)</f>
        <v>0</v>
      </c>
      <c r="AA315" s="42">
        <f>VLOOKUP(C315,[1]Sheet2!$A$1:$AS$610,25,FALSE)</f>
        <v>67373047390</v>
      </c>
      <c r="AB315" s="42">
        <f>VLOOKUP(C315,[1]Sheet2!$A$1:$AS$610,26,FALSE)</f>
        <v>4987600000</v>
      </c>
      <c r="AC315" s="42">
        <f>VLOOKUP(C315,[1]Sheet2!$A$1:$AS$610,27,FALSE)</f>
        <v>0</v>
      </c>
      <c r="AD315" s="42">
        <f>VLOOKUP(C315,[1]Sheet2!$A$1:$AS$610,28,FALSE)</f>
        <v>425435976316</v>
      </c>
      <c r="AE315" s="42">
        <f>VLOOKUP(C315,[1]Sheet2!$A$1:$AS$610,29,FALSE)</f>
        <v>1000000000</v>
      </c>
      <c r="AF315" s="42">
        <f t="shared" si="204"/>
        <v>917058062267</v>
      </c>
      <c r="AG315" s="42">
        <f>VLOOKUP(C315,[1]Sheet2!$A$1:$AS$610,31,FALSE)</f>
        <v>75797441580</v>
      </c>
      <c r="AH315" s="42">
        <f>VLOOKUP(C315,[1]Sheet2!$A$1:$AS$610,32,FALSE)</f>
        <v>486527990826</v>
      </c>
      <c r="AI315" s="42">
        <f>VLOOKUP(C315,[1]Sheet2!$A$1:$AS$610,33,FALSE)</f>
        <v>354732629861</v>
      </c>
      <c r="AJ315" s="42">
        <f t="shared" si="205"/>
        <v>150211035586.85001</v>
      </c>
      <c r="AK315" s="42">
        <f>VLOOKUP(C315,[1]Sheet2!$A$1:$AS$610,35,FALSE)</f>
        <v>150211035586.85001</v>
      </c>
      <c r="AL315" s="42">
        <f>VLOOKUP(C315,[1]Sheet2!$A$1:$AS$610,36,FALSE)</f>
        <v>0</v>
      </c>
      <c r="AM315" s="42">
        <f>VLOOKUP(C315,[1]Sheet2!$A$1:$AS$610,37,FALSE)</f>
        <v>0</v>
      </c>
      <c r="AN315" s="42">
        <f>VLOOKUP(C315,[1]Sheet2!$A$1:$AS$610,38,FALSE)</f>
        <v>0</v>
      </c>
      <c r="AO315" s="42">
        <f>VLOOKUP(C315,[1]Sheet2!$A$1:$AS$610,39,FALSE)</f>
        <v>0</v>
      </c>
      <c r="AP315" s="42">
        <f>VLOOKUP(C315,[1]Sheet2!$A$1:$AS$610,40,FALSE)</f>
        <v>0</v>
      </c>
      <c r="AQ315" s="42">
        <f t="shared" si="206"/>
        <v>0</v>
      </c>
      <c r="AR315" s="42">
        <f>VLOOKUP(C315,[1]Sheet2!$A$1:$AS$610,42,FALSE)</f>
        <v>0</v>
      </c>
      <c r="AS315" s="42">
        <f>VLOOKUP(C315,[1]Sheet2!$A$1:$AS$610,43,FALSE)</f>
        <v>0</v>
      </c>
      <c r="AT315" s="42">
        <f>VLOOKUP(C315,[1]Sheet2!$A$1:$AS$610,44,FALSE)</f>
        <v>0</v>
      </c>
      <c r="AU315" s="42">
        <f>VLOOKUP(C315,[1]Sheet2!$A$1:$AS$610,45,FALSE)</f>
        <v>0</v>
      </c>
      <c r="AV315" s="43">
        <f t="shared" si="207"/>
        <v>-150211035586.8501</v>
      </c>
      <c r="AW315" s="43">
        <f t="shared" si="228"/>
        <v>150211035586.85001</v>
      </c>
      <c r="AX315" s="44">
        <f t="shared" si="226"/>
        <v>0</v>
      </c>
    </row>
    <row r="316" spans="1:50" s="45" customFormat="1" ht="15" customHeight="1" x14ac:dyDescent="0.25">
      <c r="A316" s="37">
        <f t="shared" si="265"/>
        <v>238</v>
      </c>
      <c r="B316" s="37">
        <f t="shared" si="265"/>
        <v>9</v>
      </c>
      <c r="C316" s="38" t="s">
        <v>418</v>
      </c>
      <c r="D316" s="39" t="s">
        <v>185</v>
      </c>
      <c r="E316" s="40">
        <v>42727</v>
      </c>
      <c r="F316" s="41">
        <f t="shared" si="198"/>
        <v>2451786138980</v>
      </c>
      <c r="G316" s="42">
        <f t="shared" si="199"/>
        <v>291321442095</v>
      </c>
      <c r="H316" s="42">
        <v>131704900000</v>
      </c>
      <c r="I316" s="42">
        <v>27265647450</v>
      </c>
      <c r="J316" s="42">
        <v>5851554645</v>
      </c>
      <c r="K316" s="42">
        <v>126499340000</v>
      </c>
      <c r="L316" s="42">
        <f t="shared" si="200"/>
        <v>1462392562961</v>
      </c>
      <c r="M316" s="42">
        <v>101986363961</v>
      </c>
      <c r="N316" s="42">
        <v>1242230783000</v>
      </c>
      <c r="O316" s="42">
        <v>118175416000</v>
      </c>
      <c r="P316" s="42">
        <f t="shared" si="201"/>
        <v>698072133924</v>
      </c>
      <c r="Q316" s="42">
        <v>0</v>
      </c>
      <c r="R316" s="42">
        <v>0</v>
      </c>
      <c r="S316" s="42">
        <v>133954567924</v>
      </c>
      <c r="T316" s="42">
        <v>285424527000</v>
      </c>
      <c r="U316" s="42">
        <v>278693039000</v>
      </c>
      <c r="V316" s="42">
        <f t="shared" si="202"/>
        <v>2844521014041</v>
      </c>
      <c r="W316" s="42">
        <f t="shared" si="203"/>
        <v>1801300104487</v>
      </c>
      <c r="X316" s="42">
        <v>1276436829263</v>
      </c>
      <c r="Y316" s="42">
        <v>0</v>
      </c>
      <c r="Z316" s="42">
        <v>0</v>
      </c>
      <c r="AA316" s="42">
        <v>42320000000</v>
      </c>
      <c r="AB316" s="42">
        <v>23278480000</v>
      </c>
      <c r="AC316" s="42">
        <v>19161979225</v>
      </c>
      <c r="AD316" s="42">
        <v>435637298900</v>
      </c>
      <c r="AE316" s="42">
        <v>4465517099</v>
      </c>
      <c r="AF316" s="42">
        <f t="shared" si="204"/>
        <v>1043220909554</v>
      </c>
      <c r="AG316" s="42">
        <v>47883290356</v>
      </c>
      <c r="AH316" s="42">
        <v>373141079629.97998</v>
      </c>
      <c r="AI316" s="42">
        <v>622196539568.02002</v>
      </c>
      <c r="AJ316" s="42">
        <f t="shared" si="205"/>
        <v>392734875061</v>
      </c>
      <c r="AK316" s="42">
        <v>392534875061</v>
      </c>
      <c r="AL316" s="42">
        <v>0</v>
      </c>
      <c r="AM316" s="42">
        <v>0</v>
      </c>
      <c r="AN316" s="42">
        <v>0</v>
      </c>
      <c r="AO316" s="42">
        <v>0</v>
      </c>
      <c r="AP316" s="42">
        <v>200000000</v>
      </c>
      <c r="AQ316" s="42">
        <f t="shared" si="206"/>
        <v>0</v>
      </c>
      <c r="AR316" s="42">
        <v>0</v>
      </c>
      <c r="AS316" s="42">
        <v>0</v>
      </c>
      <c r="AT316" s="42">
        <v>0</v>
      </c>
      <c r="AU316" s="42">
        <v>0</v>
      </c>
      <c r="AV316" s="43">
        <f t="shared" si="207"/>
        <v>-392734875061</v>
      </c>
      <c r="AW316" s="43">
        <f t="shared" si="228"/>
        <v>392734875061</v>
      </c>
      <c r="AX316" s="44">
        <f t="shared" si="226"/>
        <v>0</v>
      </c>
    </row>
    <row r="317" spans="1:50" s="45" customFormat="1" ht="15" customHeight="1" x14ac:dyDescent="0.25">
      <c r="A317" s="37">
        <f t="shared" si="265"/>
        <v>239</v>
      </c>
      <c r="B317" s="37">
        <f t="shared" si="265"/>
        <v>10</v>
      </c>
      <c r="C317" s="38" t="s">
        <v>419</v>
      </c>
      <c r="D317" s="39" t="s">
        <v>176</v>
      </c>
      <c r="E317" s="40">
        <v>42718</v>
      </c>
      <c r="F317" s="41">
        <f t="shared" si="198"/>
        <v>2611381099196</v>
      </c>
      <c r="G317" s="42">
        <f t="shared" si="199"/>
        <v>413033141634</v>
      </c>
      <c r="H317" s="42">
        <f>VLOOKUP(C317,[1]Sheet2!$A$1:$AS$610,6,FALSE)</f>
        <v>128758971800</v>
      </c>
      <c r="I317" s="42">
        <f>VLOOKUP(C317,[1]Sheet2!$A$1:$AS$610,7,FALSE)</f>
        <v>29701591741</v>
      </c>
      <c r="J317" s="42">
        <f>VLOOKUP(C317,[1]Sheet2!$A$1:$AS$610,8,FALSE)</f>
        <v>22989554775</v>
      </c>
      <c r="K317" s="42">
        <f>VLOOKUP(C317,[1]Sheet2!$A$1:$AS$610,9,FALSE)</f>
        <v>231583023318</v>
      </c>
      <c r="L317" s="42">
        <f t="shared" si="200"/>
        <v>1454903901000</v>
      </c>
      <c r="M317" s="42">
        <f>VLOOKUP(C317,[1]Sheet2!$A$1:$AS$610,11,FALSE)</f>
        <v>98305439000</v>
      </c>
      <c r="N317" s="42">
        <f>VLOOKUP(C317,[1]Sheet2!$A$1:$AS$610,12,FALSE)</f>
        <v>1166655654000</v>
      </c>
      <c r="O317" s="42">
        <f>VLOOKUP(C317,[1]Sheet2!$A$1:$AS$610,13,FALSE)</f>
        <v>189942808000</v>
      </c>
      <c r="P317" s="42">
        <f t="shared" si="201"/>
        <v>743444056562</v>
      </c>
      <c r="Q317" s="42">
        <f>VLOOKUP(C317,[1]Sheet2!$A$1:$AS$610,15,FALSE)</f>
        <v>0</v>
      </c>
      <c r="R317" s="42">
        <f>VLOOKUP(C317,[1]Sheet2!$A$1:$AS$610,16,FALSE)</f>
        <v>0</v>
      </c>
      <c r="S317" s="42">
        <f>VLOOKUP(C317,[1]Sheet2!$A$1:$AS$610,17,FALSE)</f>
        <v>142536313162</v>
      </c>
      <c r="T317" s="42">
        <f>VLOOKUP(C317,[1]Sheet2!$A$1:$AS$610,18,FALSE)</f>
        <v>233105668000</v>
      </c>
      <c r="U317" s="42">
        <f>VLOOKUP(C317,[1]Sheet2!$A$1:$AS$610,19,FALSE)</f>
        <v>367802075400</v>
      </c>
      <c r="V317" s="42">
        <f t="shared" si="202"/>
        <v>2615989373885.77</v>
      </c>
      <c r="W317" s="42">
        <f t="shared" si="203"/>
        <v>1673026349652.77</v>
      </c>
      <c r="X317" s="42">
        <f>VLOOKUP(C317,[1]Sheet2!$A$1:$AS$610,22,FALSE)</f>
        <v>1012548801207.67</v>
      </c>
      <c r="Y317" s="42">
        <f>VLOOKUP(C317,[1]Sheet2!$A$1:$AS$610,23,FALSE)</f>
        <v>0</v>
      </c>
      <c r="Z317" s="42">
        <f>VLOOKUP(C317,[1]Sheet2!$A$1:$AS$610,24,FALSE)</f>
        <v>0</v>
      </c>
      <c r="AA317" s="42">
        <f>VLOOKUP(C317,[1]Sheet2!$A$1:$AS$610,25,FALSE)</f>
        <v>104282188888</v>
      </c>
      <c r="AB317" s="42">
        <f>VLOOKUP(C317,[1]Sheet2!$A$1:$AS$610,26,FALSE)</f>
        <v>23913540000</v>
      </c>
      <c r="AC317" s="42">
        <f>VLOOKUP(C317,[1]Sheet2!$A$1:$AS$610,27,FALSE)</f>
        <v>3399070000</v>
      </c>
      <c r="AD317" s="42">
        <f>VLOOKUP(C317,[1]Sheet2!$A$1:$AS$610,28,FALSE)</f>
        <v>527882749557.09998</v>
      </c>
      <c r="AE317" s="42">
        <f>VLOOKUP(C317,[1]Sheet2!$A$1:$AS$610,29,FALSE)</f>
        <v>1000000000</v>
      </c>
      <c r="AF317" s="42">
        <f t="shared" si="204"/>
        <v>942963024233</v>
      </c>
      <c r="AG317" s="42">
        <f>VLOOKUP(C317,[1]Sheet2!$A$1:$AS$610,31,FALSE)</f>
        <v>51026518096.440002</v>
      </c>
      <c r="AH317" s="42">
        <f>VLOOKUP(C317,[1]Sheet2!$A$1:$AS$610,32,FALSE)</f>
        <v>484983183911.56</v>
      </c>
      <c r="AI317" s="42">
        <f>VLOOKUP(C317,[1]Sheet2!$A$1:$AS$610,33,FALSE)</f>
        <v>406953322225</v>
      </c>
      <c r="AJ317" s="42">
        <f t="shared" si="205"/>
        <v>43158274689.770004</v>
      </c>
      <c r="AK317" s="42">
        <f>VLOOKUP(C317,[1]Sheet2!$A$1:$AS$610,35,FALSE)</f>
        <v>17108274689.77</v>
      </c>
      <c r="AL317" s="42">
        <f>VLOOKUP(C317,[1]Sheet2!$A$1:$AS$610,36,FALSE)</f>
        <v>0</v>
      </c>
      <c r="AM317" s="42">
        <f>VLOOKUP(C317,[1]Sheet2!$A$1:$AS$610,37,FALSE)</f>
        <v>0</v>
      </c>
      <c r="AN317" s="42">
        <f>VLOOKUP(C317,[1]Sheet2!$A$1:$AS$610,38,FALSE)</f>
        <v>0</v>
      </c>
      <c r="AO317" s="42">
        <f>VLOOKUP(C317,[1]Sheet2!$A$1:$AS$610,39,FALSE)</f>
        <v>26050000000</v>
      </c>
      <c r="AP317" s="42">
        <f>VLOOKUP(C317,[1]Sheet2!$A$1:$AS$610,40,FALSE)</f>
        <v>0</v>
      </c>
      <c r="AQ317" s="42">
        <f t="shared" si="206"/>
        <v>38550000000</v>
      </c>
      <c r="AR317" s="42">
        <f>VLOOKUP(C317,[1]Sheet2!$A$1:$AS$610,42,FALSE)</f>
        <v>0</v>
      </c>
      <c r="AS317" s="42">
        <f>VLOOKUP(C317,[1]Sheet2!$A$1:$AS$610,43,FALSE)</f>
        <v>33550000000</v>
      </c>
      <c r="AT317" s="42">
        <f>VLOOKUP(C317,[1]Sheet2!$A$1:$AS$610,44,FALSE)</f>
        <v>0</v>
      </c>
      <c r="AU317" s="42">
        <f>VLOOKUP(C317,[1]Sheet2!$A$1:$AS$610,45,FALSE)</f>
        <v>5000000000</v>
      </c>
      <c r="AV317" s="43">
        <f t="shared" si="207"/>
        <v>-4608274689.7700195</v>
      </c>
      <c r="AW317" s="43">
        <f t="shared" si="228"/>
        <v>4608274689.7700043</v>
      </c>
      <c r="AX317" s="44">
        <f t="shared" si="226"/>
        <v>-1.52587890625E-5</v>
      </c>
    </row>
    <row r="318" spans="1:50" s="45" customFormat="1" ht="15" customHeight="1" x14ac:dyDescent="0.25">
      <c r="A318" s="37">
        <f t="shared" si="265"/>
        <v>240</v>
      </c>
      <c r="B318" s="37">
        <f t="shared" si="265"/>
        <v>11</v>
      </c>
      <c r="C318" s="38" t="s">
        <v>420</v>
      </c>
      <c r="D318" s="39" t="s">
        <v>284</v>
      </c>
      <c r="E318" s="40">
        <v>42724</v>
      </c>
      <c r="F318" s="41">
        <f t="shared" si="198"/>
        <v>1904645332707</v>
      </c>
      <c r="G318" s="42">
        <f t="shared" si="199"/>
        <v>254660837000</v>
      </c>
      <c r="H318" s="42">
        <f>VLOOKUP(C318,[1]Sheet2!$A$1:$AS$610,6,FALSE)</f>
        <v>50050000000</v>
      </c>
      <c r="I318" s="42">
        <f>VLOOKUP(C318,[1]Sheet2!$A$1:$AS$610,7,FALSE)</f>
        <v>39937975500</v>
      </c>
      <c r="J318" s="42">
        <f>VLOOKUP(C318,[1]Sheet2!$A$1:$AS$610,8,FALSE)</f>
        <v>3087561000</v>
      </c>
      <c r="K318" s="42">
        <f>VLOOKUP(C318,[1]Sheet2!$A$1:$AS$610,9,FALSE)</f>
        <v>161585300500</v>
      </c>
      <c r="L318" s="42">
        <f t="shared" si="200"/>
        <v>1183098302707</v>
      </c>
      <c r="M318" s="42">
        <f>VLOOKUP(C318,[1]Sheet2!$A$1:$AS$610,11,FALSE)</f>
        <v>69140719707</v>
      </c>
      <c r="N318" s="42">
        <f>VLOOKUP(C318,[1]Sheet2!$A$1:$AS$610,12,FALSE)</f>
        <v>990248409000</v>
      </c>
      <c r="O318" s="42">
        <f>VLOOKUP(C318,[1]Sheet2!$A$1:$AS$610,13,FALSE)</f>
        <v>123709174000</v>
      </c>
      <c r="P318" s="42">
        <f t="shared" si="201"/>
        <v>466886193000</v>
      </c>
      <c r="Q318" s="42">
        <f>VLOOKUP(C318,[1]Sheet2!$A$1:$AS$610,15,FALSE)</f>
        <v>0</v>
      </c>
      <c r="R318" s="42">
        <f>VLOOKUP(C318,[1]Sheet2!$A$1:$AS$610,16,FALSE)</f>
        <v>0</v>
      </c>
      <c r="S318" s="42">
        <f>VLOOKUP(C318,[1]Sheet2!$A$1:$AS$610,17,FALSE)</f>
        <v>99600249000</v>
      </c>
      <c r="T318" s="42">
        <f>VLOOKUP(C318,[1]Sheet2!$A$1:$AS$610,18,FALSE)</f>
        <v>195307989000</v>
      </c>
      <c r="U318" s="42">
        <f>VLOOKUP(C318,[1]Sheet2!$A$1:$AS$610,19,FALSE)</f>
        <v>171977955000</v>
      </c>
      <c r="V318" s="42">
        <f t="shared" si="202"/>
        <v>2126022707107</v>
      </c>
      <c r="W318" s="42">
        <f t="shared" si="203"/>
        <v>1277462570599</v>
      </c>
      <c r="X318" s="42">
        <f>VLOOKUP(C318,[1]Sheet2!$A$1:$AS$610,22,FALSE)</f>
        <v>806749309432.17004</v>
      </c>
      <c r="Y318" s="42">
        <f>VLOOKUP(C318,[1]Sheet2!$A$1:$AS$610,23,FALSE)</f>
        <v>0</v>
      </c>
      <c r="Z318" s="42">
        <f>VLOOKUP(C318,[1]Sheet2!$A$1:$AS$610,24,FALSE)</f>
        <v>0</v>
      </c>
      <c r="AA318" s="42">
        <f>VLOOKUP(C318,[1]Sheet2!$A$1:$AS$610,25,FALSE)</f>
        <v>83491694179</v>
      </c>
      <c r="AB318" s="42">
        <f>VLOOKUP(C318,[1]Sheet2!$A$1:$AS$610,26,FALSE)</f>
        <v>39269113500</v>
      </c>
      <c r="AC318" s="42">
        <f>VLOOKUP(C318,[1]Sheet2!$A$1:$AS$610,27,FALSE)</f>
        <v>5129437505.8299999</v>
      </c>
      <c r="AD318" s="42">
        <f>VLOOKUP(C318,[1]Sheet2!$A$1:$AS$610,28,FALSE)</f>
        <v>339823015982</v>
      </c>
      <c r="AE318" s="42">
        <f>VLOOKUP(C318,[1]Sheet2!$A$1:$AS$610,29,FALSE)</f>
        <v>3000000000</v>
      </c>
      <c r="AF318" s="42">
        <f t="shared" si="204"/>
        <v>848560136508</v>
      </c>
      <c r="AG318" s="42">
        <f>VLOOKUP(C318,[1]Sheet2!$A$1:$AS$610,31,FALSE)</f>
        <v>102845652206</v>
      </c>
      <c r="AH318" s="42">
        <f>VLOOKUP(C318,[1]Sheet2!$A$1:$AS$610,32,FALSE)</f>
        <v>422484004618</v>
      </c>
      <c r="AI318" s="42">
        <f>VLOOKUP(C318,[1]Sheet2!$A$1:$AS$610,33,FALSE)</f>
        <v>323230479684</v>
      </c>
      <c r="AJ318" s="42">
        <f t="shared" si="205"/>
        <v>231250000000</v>
      </c>
      <c r="AK318" s="42">
        <f>VLOOKUP(C318,[1]Sheet2!$A$1:$AS$610,35,FALSE)</f>
        <v>230000000000</v>
      </c>
      <c r="AL318" s="42">
        <f>VLOOKUP(C318,[1]Sheet2!$A$1:$AS$610,36,FALSE)</f>
        <v>0</v>
      </c>
      <c r="AM318" s="42">
        <f>VLOOKUP(C318,[1]Sheet2!$A$1:$AS$610,37,FALSE)</f>
        <v>0</v>
      </c>
      <c r="AN318" s="42">
        <f>VLOOKUP(C318,[1]Sheet2!$A$1:$AS$610,38,FALSE)</f>
        <v>0</v>
      </c>
      <c r="AO318" s="42">
        <f>VLOOKUP(C318,[1]Sheet2!$A$1:$AS$610,39,FALSE)</f>
        <v>1250000000</v>
      </c>
      <c r="AP318" s="42">
        <f>VLOOKUP(C318,[1]Sheet2!$A$1:$AS$610,40,FALSE)</f>
        <v>0</v>
      </c>
      <c r="AQ318" s="42">
        <f t="shared" si="206"/>
        <v>9872625600</v>
      </c>
      <c r="AR318" s="42">
        <f>VLOOKUP(C318,[1]Sheet2!$A$1:$AS$610,42,FALSE)</f>
        <v>3366000000</v>
      </c>
      <c r="AS318" s="42">
        <f>VLOOKUP(C318,[1]Sheet2!$A$1:$AS$610,43,FALSE)</f>
        <v>2000000000</v>
      </c>
      <c r="AT318" s="42">
        <f>VLOOKUP(C318,[1]Sheet2!$A$1:$AS$610,44,FALSE)</f>
        <v>6625600</v>
      </c>
      <c r="AU318" s="42">
        <f>VLOOKUP(C318,[1]Sheet2!$A$1:$AS$610,45,FALSE)</f>
        <v>4500000000</v>
      </c>
      <c r="AV318" s="43">
        <f t="shared" si="207"/>
        <v>-221377374400</v>
      </c>
      <c r="AW318" s="43">
        <f t="shared" si="228"/>
        <v>221377374400</v>
      </c>
      <c r="AX318" s="44">
        <f t="shared" si="226"/>
        <v>0</v>
      </c>
    </row>
    <row r="319" spans="1:50" s="45" customFormat="1" ht="15" customHeight="1" x14ac:dyDescent="0.25">
      <c r="A319" s="37">
        <f t="shared" si="265"/>
        <v>241</v>
      </c>
      <c r="B319" s="37">
        <f t="shared" si="265"/>
        <v>12</v>
      </c>
      <c r="C319" s="47" t="s">
        <v>421</v>
      </c>
      <c r="D319" s="39" t="s">
        <v>210</v>
      </c>
      <c r="E319" s="40">
        <v>42733</v>
      </c>
      <c r="F319" s="48">
        <f t="shared" si="198"/>
        <v>1771921560790</v>
      </c>
      <c r="G319" s="49">
        <f t="shared" si="199"/>
        <v>179046529130</v>
      </c>
      <c r="H319" s="49">
        <f>VLOOKUP(C319,[1]Sheet2!$A$1:$AS$610,6,FALSE)</f>
        <v>45427426700</v>
      </c>
      <c r="I319" s="49">
        <f>VLOOKUP(C319,[1]Sheet2!$A$1:$AS$610,7,FALSE)</f>
        <v>32115255000</v>
      </c>
      <c r="J319" s="49">
        <f>VLOOKUP(C319,[1]Sheet2!$A$1:$AS$610,8,FALSE)</f>
        <v>5340045420</v>
      </c>
      <c r="K319" s="49">
        <f>VLOOKUP(C319,[1]Sheet2!$A$1:$AS$610,9,FALSE)</f>
        <v>96163802010</v>
      </c>
      <c r="L319" s="49">
        <f t="shared" si="200"/>
        <v>1085560235000</v>
      </c>
      <c r="M319" s="49">
        <f>VLOOKUP(C319,[1]Sheet2!$A$1:$AS$610,11,FALSE)</f>
        <v>68311437000</v>
      </c>
      <c r="N319" s="49">
        <f>VLOOKUP(C319,[1]Sheet2!$A$1:$AS$610,12,FALSE)</f>
        <v>893565762000</v>
      </c>
      <c r="O319" s="49">
        <f>VLOOKUP(C319,[1]Sheet2!$A$1:$AS$610,13,FALSE)</f>
        <v>123683036000</v>
      </c>
      <c r="P319" s="49">
        <f t="shared" si="201"/>
        <v>507314796660</v>
      </c>
      <c r="Q319" s="49">
        <f>VLOOKUP(C319,[1]Sheet2!$A$1:$AS$610,15,FALSE)</f>
        <v>3500000000</v>
      </c>
      <c r="R319" s="49">
        <f>VLOOKUP(C319,[1]Sheet2!$A$1:$AS$610,16,FALSE)</f>
        <v>0</v>
      </c>
      <c r="S319" s="49">
        <f>VLOOKUP(C319,[1]Sheet2!$A$1:$AS$610,17,FALSE)</f>
        <v>106832422660</v>
      </c>
      <c r="T319" s="49">
        <f>VLOOKUP(C319,[1]Sheet2!$A$1:$AS$610,18,FALSE)</f>
        <v>233400110000</v>
      </c>
      <c r="U319" s="49">
        <f>VLOOKUP(C319,[1]Sheet2!$A$1:$AS$610,19,FALSE)</f>
        <v>163582264000</v>
      </c>
      <c r="V319" s="49">
        <f t="shared" si="202"/>
        <v>1797882802232</v>
      </c>
      <c r="W319" s="49">
        <f t="shared" si="203"/>
        <v>1099155155112</v>
      </c>
      <c r="X319" s="49">
        <f>VLOOKUP(C319,[1]Sheet2!$A$1:$AS$610,22,FALSE)</f>
        <v>765758013137</v>
      </c>
      <c r="Y319" s="49">
        <f>VLOOKUP(C319,[1]Sheet2!$A$1:$AS$610,23,FALSE)</f>
        <v>0</v>
      </c>
      <c r="Z319" s="49">
        <f>VLOOKUP(C319,[1]Sheet2!$A$1:$AS$610,24,FALSE)</f>
        <v>485000000</v>
      </c>
      <c r="AA319" s="49">
        <f>VLOOKUP(C319,[1]Sheet2!$A$1:$AS$610,25,FALSE)</f>
        <v>36804001200</v>
      </c>
      <c r="AB319" s="49">
        <f>VLOOKUP(C319,[1]Sheet2!$A$1:$AS$610,26,FALSE)</f>
        <v>1815000000</v>
      </c>
      <c r="AC319" s="49">
        <f>VLOOKUP(C319,[1]Sheet2!$A$1:$AS$610,27,FALSE)</f>
        <v>4381600940</v>
      </c>
      <c r="AD319" s="49">
        <f>VLOOKUP(C319,[1]Sheet2!$A$1:$AS$610,28,FALSE)</f>
        <v>287911539835</v>
      </c>
      <c r="AE319" s="49">
        <f>VLOOKUP(C319,[1]Sheet2!$A$1:$AS$610,29,FALSE)</f>
        <v>2000000000</v>
      </c>
      <c r="AF319" s="49">
        <f t="shared" si="204"/>
        <v>698727647120</v>
      </c>
      <c r="AG319" s="49">
        <f>VLOOKUP(C319,[1]Sheet2!$A$1:$AS$610,31,FALSE)</f>
        <v>17063525000</v>
      </c>
      <c r="AH319" s="49">
        <f>VLOOKUP(C319,[1]Sheet2!$A$1:$AS$610,32,FALSE)</f>
        <v>320883968931</v>
      </c>
      <c r="AI319" s="49">
        <f>VLOOKUP(C319,[1]Sheet2!$A$1:$AS$610,33,FALSE)</f>
        <v>360780153189</v>
      </c>
      <c r="AJ319" s="49">
        <f t="shared" si="205"/>
        <v>30461241442</v>
      </c>
      <c r="AK319" s="49">
        <f>VLOOKUP(C319,[1]Sheet2!$A$1:$AS$610,35,FALSE)</f>
        <v>29961241442</v>
      </c>
      <c r="AL319" s="49">
        <f>VLOOKUP(C319,[1]Sheet2!$A$1:$AS$610,36,FALSE)</f>
        <v>0</v>
      </c>
      <c r="AM319" s="49">
        <f>VLOOKUP(C319,[1]Sheet2!$A$1:$AS$610,37,FALSE)</f>
        <v>0</v>
      </c>
      <c r="AN319" s="49">
        <f>VLOOKUP(C319,[1]Sheet2!$A$1:$AS$610,38,FALSE)</f>
        <v>0</v>
      </c>
      <c r="AO319" s="49">
        <f>VLOOKUP(C319,[1]Sheet2!$A$1:$AS$610,39,FALSE)</f>
        <v>500000000</v>
      </c>
      <c r="AP319" s="49">
        <f>VLOOKUP(C319,[1]Sheet2!$A$1:$AS$610,40,FALSE)</f>
        <v>0</v>
      </c>
      <c r="AQ319" s="49">
        <f t="shared" si="206"/>
        <v>4500000000</v>
      </c>
      <c r="AR319" s="49">
        <f>VLOOKUP(C319,[1]Sheet2!$A$1:$AS$610,42,FALSE)</f>
        <v>0</v>
      </c>
      <c r="AS319" s="49">
        <f>VLOOKUP(C319,[1]Sheet2!$A$1:$AS$610,43,FALSE)</f>
        <v>4500000000</v>
      </c>
      <c r="AT319" s="49">
        <f>VLOOKUP(C319,[1]Sheet2!$A$1:$AS$610,44,FALSE)</f>
        <v>0</v>
      </c>
      <c r="AU319" s="49">
        <f>VLOOKUP(C319,[1]Sheet2!$A$1:$AS$610,45,FALSE)</f>
        <v>0</v>
      </c>
      <c r="AV319" s="50">
        <f t="shared" si="207"/>
        <v>-25961241442</v>
      </c>
      <c r="AW319" s="50">
        <f t="shared" si="228"/>
        <v>25961241442</v>
      </c>
      <c r="AX319" s="44">
        <f t="shared" si="226"/>
        <v>0</v>
      </c>
    </row>
    <row r="320" spans="1:50" s="45" customFormat="1" ht="15" customHeight="1" x14ac:dyDescent="0.25">
      <c r="A320" s="37">
        <f t="shared" si="265"/>
        <v>242</v>
      </c>
      <c r="B320" s="37">
        <f t="shared" si="265"/>
        <v>13</v>
      </c>
      <c r="C320" s="38" t="s">
        <v>422</v>
      </c>
      <c r="D320" s="39" t="s">
        <v>191</v>
      </c>
      <c r="E320" s="40">
        <v>42731</v>
      </c>
      <c r="F320" s="41">
        <f t="shared" ref="F320:F383" si="266">G320+L320+P320</f>
        <v>1650811460006</v>
      </c>
      <c r="G320" s="42">
        <f t="shared" ref="G320:G383" si="267">H320+I320+J320+K320</f>
        <v>147000000000</v>
      </c>
      <c r="H320" s="42">
        <v>35250000000</v>
      </c>
      <c r="I320" s="42">
        <v>20674168500</v>
      </c>
      <c r="J320" s="42">
        <v>2127455000</v>
      </c>
      <c r="K320" s="42">
        <v>88948376500</v>
      </c>
      <c r="L320" s="42">
        <f t="shared" ref="L320:L383" si="268">M320+N320+O320</f>
        <v>1063747563026</v>
      </c>
      <c r="M320" s="42">
        <v>52016879026</v>
      </c>
      <c r="N320" s="42">
        <v>916052436000</v>
      </c>
      <c r="O320" s="42">
        <v>95678248000</v>
      </c>
      <c r="P320" s="42">
        <f t="shared" ref="P320:P383" si="269">Q320+R320+S320+T320+U320</f>
        <v>440063896980</v>
      </c>
      <c r="Q320" s="42">
        <v>3000000000</v>
      </c>
      <c r="R320" s="42">
        <v>0</v>
      </c>
      <c r="S320" s="42">
        <v>93313686980</v>
      </c>
      <c r="T320" s="42">
        <v>176246376000</v>
      </c>
      <c r="U320" s="42">
        <v>167503834000</v>
      </c>
      <c r="V320" s="42">
        <f t="shared" ref="V320:V383" si="270">W320+AF320</f>
        <v>1680884580076</v>
      </c>
      <c r="W320" s="42">
        <f t="shared" ref="W320:W383" si="271">X320+Y320+Z320+AA320+AB320+AC320+AD320+AE320</f>
        <v>1103086875648</v>
      </c>
      <c r="X320" s="42">
        <v>774149918132</v>
      </c>
      <c r="Y320" s="42">
        <v>0</v>
      </c>
      <c r="Z320" s="42">
        <v>0</v>
      </c>
      <c r="AA320" s="42">
        <v>46827710000</v>
      </c>
      <c r="AB320" s="42">
        <v>2395430000</v>
      </c>
      <c r="AC320" s="42">
        <v>0</v>
      </c>
      <c r="AD320" s="42">
        <v>275713817516</v>
      </c>
      <c r="AE320" s="42">
        <v>4000000000</v>
      </c>
      <c r="AF320" s="42">
        <f t="shared" ref="AF320:AF383" si="272">AG320+AH320+AI320</f>
        <v>577797704428</v>
      </c>
      <c r="AG320" s="42">
        <v>35202309500</v>
      </c>
      <c r="AH320" s="42">
        <v>317702936229</v>
      </c>
      <c r="AI320" s="42">
        <v>224892458699</v>
      </c>
      <c r="AJ320" s="42">
        <f t="shared" ref="AJ320:AJ383" si="273">AK320+AL320+AM320+AN320+AO320+AP320</f>
        <v>53513120070</v>
      </c>
      <c r="AK320" s="42">
        <v>37502120070</v>
      </c>
      <c r="AL320" s="42">
        <v>0</v>
      </c>
      <c r="AM320" s="42">
        <v>0</v>
      </c>
      <c r="AN320" s="42">
        <v>0</v>
      </c>
      <c r="AO320" s="42">
        <v>16011000000</v>
      </c>
      <c r="AP320" s="42">
        <v>0</v>
      </c>
      <c r="AQ320" s="42">
        <f t="shared" ref="AQ320:AQ383" si="274">AR320+AS320+AT320+AU320</f>
        <v>23440000000</v>
      </c>
      <c r="AR320" s="42">
        <v>0</v>
      </c>
      <c r="AS320" s="42">
        <v>8240000000</v>
      </c>
      <c r="AT320" s="42">
        <v>0</v>
      </c>
      <c r="AU320" s="42">
        <v>15200000000</v>
      </c>
      <c r="AV320" s="43">
        <f t="shared" ref="AV320:AV383" si="275">F320-V320</f>
        <v>-30073120070</v>
      </c>
      <c r="AW320" s="43">
        <f t="shared" si="228"/>
        <v>30073120070</v>
      </c>
      <c r="AX320" s="44">
        <f t="shared" si="226"/>
        <v>0</v>
      </c>
    </row>
    <row r="321" spans="1:50" s="45" customFormat="1" ht="15" customHeight="1" x14ac:dyDescent="0.25">
      <c r="A321" s="37">
        <f t="shared" si="265"/>
        <v>243</v>
      </c>
      <c r="B321" s="37">
        <f t="shared" si="265"/>
        <v>14</v>
      </c>
      <c r="C321" s="38" t="s">
        <v>423</v>
      </c>
      <c r="D321" s="39" t="s">
        <v>94</v>
      </c>
      <c r="E321" s="40">
        <v>42734</v>
      </c>
      <c r="F321" s="41">
        <f t="shared" si="266"/>
        <v>3402026818873.2803</v>
      </c>
      <c r="G321" s="42">
        <f t="shared" si="267"/>
        <v>426295772668.28003</v>
      </c>
      <c r="H321" s="42">
        <f>VLOOKUP(C321,[1]Sheet2!$A$1:$AS$610,6,FALSE)</f>
        <v>162750000000</v>
      </c>
      <c r="I321" s="42">
        <f>VLOOKUP(C321,[1]Sheet2!$A$1:$AS$610,7,FALSE)</f>
        <v>38631439668</v>
      </c>
      <c r="J321" s="42">
        <f>VLOOKUP(C321,[1]Sheet2!$A$1:$AS$610,8,FALSE)</f>
        <v>15287946469.26</v>
      </c>
      <c r="K321" s="42">
        <f>VLOOKUP(C321,[1]Sheet2!$A$1:$AS$610,9,FALSE)</f>
        <v>209626386531.01999</v>
      </c>
      <c r="L321" s="42">
        <f t="shared" si="268"/>
        <v>2024830535000</v>
      </c>
      <c r="M321" s="42">
        <f>VLOOKUP(C321,[1]Sheet2!$A$1:$AS$610,11,FALSE)</f>
        <v>150729265000</v>
      </c>
      <c r="N321" s="42">
        <f>VLOOKUP(C321,[1]Sheet2!$A$1:$AS$610,12,FALSE)</f>
        <v>1694884660000</v>
      </c>
      <c r="O321" s="42">
        <f>VLOOKUP(C321,[1]Sheet2!$A$1:$AS$610,13,FALSE)</f>
        <v>179216610000</v>
      </c>
      <c r="P321" s="42">
        <f t="shared" si="269"/>
        <v>950900511205</v>
      </c>
      <c r="Q321" s="42">
        <f>VLOOKUP(C321,[1]Sheet2!$A$1:$AS$610,15,FALSE)</f>
        <v>24000000000</v>
      </c>
      <c r="R321" s="42">
        <f>VLOOKUP(C321,[1]Sheet2!$A$1:$AS$610,16,FALSE)</f>
        <v>0</v>
      </c>
      <c r="S321" s="42">
        <f>VLOOKUP(C321,[1]Sheet2!$A$1:$AS$610,17,FALSE)</f>
        <v>234290868205</v>
      </c>
      <c r="T321" s="42">
        <f>VLOOKUP(C321,[1]Sheet2!$A$1:$AS$610,18,FALSE)</f>
        <v>379629906000</v>
      </c>
      <c r="U321" s="42">
        <f>VLOOKUP(C321,[1]Sheet2!$A$1:$AS$610,19,FALSE)</f>
        <v>312979737000</v>
      </c>
      <c r="V321" s="42">
        <f t="shared" si="270"/>
        <v>3579233320716.9399</v>
      </c>
      <c r="W321" s="42">
        <f t="shared" si="271"/>
        <v>2131654152159.6799</v>
      </c>
      <c r="X321" s="42">
        <f>VLOOKUP(C321,[1]Sheet2!$A$1:$AS$610,22,FALSE)</f>
        <v>1537307793283.6799</v>
      </c>
      <c r="Y321" s="42">
        <f>VLOOKUP(C321,[1]Sheet2!$A$1:$AS$610,23,FALSE)</f>
        <v>0</v>
      </c>
      <c r="Z321" s="42">
        <f>VLOOKUP(C321,[1]Sheet2!$A$1:$AS$610,24,FALSE)</f>
        <v>0</v>
      </c>
      <c r="AA321" s="42">
        <f>VLOOKUP(C321,[1]Sheet2!$A$1:$AS$610,25,FALSE)</f>
        <v>50685941000</v>
      </c>
      <c r="AB321" s="42">
        <f>VLOOKUP(C321,[1]Sheet2!$A$1:$AS$610,26,FALSE)</f>
        <v>22100450000</v>
      </c>
      <c r="AC321" s="42">
        <f>VLOOKUP(C321,[1]Sheet2!$A$1:$AS$610,27,FALSE)</f>
        <v>15530511000</v>
      </c>
      <c r="AD321" s="42">
        <f>VLOOKUP(C321,[1]Sheet2!$A$1:$AS$610,28,FALSE)</f>
        <v>501029456876</v>
      </c>
      <c r="AE321" s="42">
        <f>VLOOKUP(C321,[1]Sheet2!$A$1:$AS$610,29,FALSE)</f>
        <v>5000000000</v>
      </c>
      <c r="AF321" s="42">
        <f t="shared" si="272"/>
        <v>1447579168557.26</v>
      </c>
      <c r="AG321" s="42">
        <f>VLOOKUP(C321,[1]Sheet2!$A$1:$AS$610,31,FALSE)</f>
        <v>171211849638</v>
      </c>
      <c r="AH321" s="42">
        <f>VLOOKUP(C321,[1]Sheet2!$A$1:$AS$610,32,FALSE)</f>
        <v>694367454736</v>
      </c>
      <c r="AI321" s="42">
        <f>VLOOKUP(C321,[1]Sheet2!$A$1:$AS$610,33,FALSE)</f>
        <v>581999864183.26001</v>
      </c>
      <c r="AJ321" s="42">
        <f t="shared" si="273"/>
        <v>227206501843.66</v>
      </c>
      <c r="AK321" s="42">
        <f>VLOOKUP(C321,[1]Sheet2!$A$1:$AS$610,35,FALSE)</f>
        <v>227206501843.66</v>
      </c>
      <c r="AL321" s="42">
        <f>VLOOKUP(C321,[1]Sheet2!$A$1:$AS$610,36,FALSE)</f>
        <v>0</v>
      </c>
      <c r="AM321" s="42">
        <f>VLOOKUP(C321,[1]Sheet2!$A$1:$AS$610,37,FALSE)</f>
        <v>0</v>
      </c>
      <c r="AN321" s="42">
        <f>VLOOKUP(C321,[1]Sheet2!$A$1:$AS$610,38,FALSE)</f>
        <v>0</v>
      </c>
      <c r="AO321" s="42">
        <f>VLOOKUP(C321,[1]Sheet2!$A$1:$AS$610,39,FALSE)</f>
        <v>0</v>
      </c>
      <c r="AP321" s="42">
        <f>VLOOKUP(C321,[1]Sheet2!$A$1:$AS$610,40,FALSE)</f>
        <v>0</v>
      </c>
      <c r="AQ321" s="42">
        <f t="shared" si="274"/>
        <v>50000000000</v>
      </c>
      <c r="AR321" s="42">
        <f>VLOOKUP(C321,[1]Sheet2!$A$1:$AS$610,42,FALSE)</f>
        <v>15000000000</v>
      </c>
      <c r="AS321" s="42">
        <f>VLOOKUP(C321,[1]Sheet2!$A$1:$AS$610,43,FALSE)</f>
        <v>34000000000</v>
      </c>
      <c r="AT321" s="42">
        <f>VLOOKUP(C321,[1]Sheet2!$A$1:$AS$610,44,FALSE)</f>
        <v>1000000000</v>
      </c>
      <c r="AU321" s="42">
        <f>VLOOKUP(C321,[1]Sheet2!$A$1:$AS$610,45,FALSE)</f>
        <v>0</v>
      </c>
      <c r="AV321" s="43">
        <f t="shared" si="275"/>
        <v>-177206501843.65967</v>
      </c>
      <c r="AW321" s="43">
        <f t="shared" si="228"/>
        <v>177206501843.66</v>
      </c>
      <c r="AX321" s="44">
        <f t="shared" si="226"/>
        <v>3.35693359375E-4</v>
      </c>
    </row>
    <row r="322" spans="1:50" s="45" customFormat="1" ht="15" customHeight="1" x14ac:dyDescent="0.25">
      <c r="A322" s="37">
        <f t="shared" si="265"/>
        <v>244</v>
      </c>
      <c r="B322" s="37">
        <f t="shared" si="265"/>
        <v>15</v>
      </c>
      <c r="C322" s="38" t="s">
        <v>424</v>
      </c>
      <c r="D322" s="39" t="s">
        <v>99</v>
      </c>
      <c r="E322" s="40">
        <v>42733</v>
      </c>
      <c r="F322" s="41">
        <f t="shared" si="266"/>
        <v>2243788974871</v>
      </c>
      <c r="G322" s="42">
        <f t="shared" si="267"/>
        <v>308555890313</v>
      </c>
      <c r="H322" s="42">
        <f>VLOOKUP(C322,[1]Sheet2!$A$1:$AS$610,6,FALSE)</f>
        <v>67395846000</v>
      </c>
      <c r="I322" s="42">
        <f>VLOOKUP(C322,[1]Sheet2!$A$1:$AS$610,7,FALSE)</f>
        <v>24005827865</v>
      </c>
      <c r="J322" s="42">
        <f>VLOOKUP(C322,[1]Sheet2!$A$1:$AS$610,8,FALSE)</f>
        <v>3586543722</v>
      </c>
      <c r="K322" s="42">
        <f>VLOOKUP(C322,[1]Sheet2!$A$1:$AS$610,9,FALSE)</f>
        <v>213567672726</v>
      </c>
      <c r="L322" s="42">
        <f t="shared" si="268"/>
        <v>1362639846378</v>
      </c>
      <c r="M322" s="42">
        <f>VLOOKUP(C322,[1]Sheet2!$A$1:$AS$610,11,FALSE)</f>
        <v>77770171000</v>
      </c>
      <c r="N322" s="42">
        <f>VLOOKUP(C322,[1]Sheet2!$A$1:$AS$610,12,FALSE)</f>
        <v>1137289603378</v>
      </c>
      <c r="O322" s="42">
        <f>VLOOKUP(C322,[1]Sheet2!$A$1:$AS$610,13,FALSE)</f>
        <v>147580072000</v>
      </c>
      <c r="P322" s="42">
        <f t="shared" si="269"/>
        <v>572593238180</v>
      </c>
      <c r="Q322" s="42">
        <f>VLOOKUP(C322,[1]Sheet2!$A$1:$AS$610,15,FALSE)</f>
        <v>8556789600</v>
      </c>
      <c r="R322" s="42">
        <f>VLOOKUP(C322,[1]Sheet2!$A$1:$AS$610,16,FALSE)</f>
        <v>0</v>
      </c>
      <c r="S322" s="42">
        <f>VLOOKUP(C322,[1]Sheet2!$A$1:$AS$610,17,FALSE)</f>
        <v>109470361580</v>
      </c>
      <c r="T322" s="42">
        <f>VLOOKUP(C322,[1]Sheet2!$A$1:$AS$610,18,FALSE)</f>
        <v>239355780000</v>
      </c>
      <c r="U322" s="42">
        <f>VLOOKUP(C322,[1]Sheet2!$A$1:$AS$610,19,FALSE)</f>
        <v>215210307000</v>
      </c>
      <c r="V322" s="42">
        <f t="shared" si="270"/>
        <v>2353042935249</v>
      </c>
      <c r="W322" s="42">
        <f t="shared" si="271"/>
        <v>1448492645431</v>
      </c>
      <c r="X322" s="42">
        <f>VLOOKUP(C322,[1]Sheet2!$A$1:$AS$610,22,FALSE)</f>
        <v>1048315820353</v>
      </c>
      <c r="Y322" s="42">
        <f>VLOOKUP(C322,[1]Sheet2!$A$1:$AS$610,23,FALSE)</f>
        <v>0</v>
      </c>
      <c r="Z322" s="42">
        <f>VLOOKUP(C322,[1]Sheet2!$A$1:$AS$610,24,FALSE)</f>
        <v>0</v>
      </c>
      <c r="AA322" s="42">
        <f>VLOOKUP(C322,[1]Sheet2!$A$1:$AS$610,25,FALSE)</f>
        <v>28820112000</v>
      </c>
      <c r="AB322" s="42">
        <f>VLOOKUP(C322,[1]Sheet2!$A$1:$AS$610,26,FALSE)</f>
        <v>12915800000</v>
      </c>
      <c r="AC322" s="42">
        <f>VLOOKUP(C322,[1]Sheet2!$A$1:$AS$610,27,FALSE)</f>
        <v>6963160000</v>
      </c>
      <c r="AD322" s="42">
        <f>VLOOKUP(C322,[1]Sheet2!$A$1:$AS$610,28,FALSE)</f>
        <v>344405881980</v>
      </c>
      <c r="AE322" s="42">
        <f>VLOOKUP(C322,[1]Sheet2!$A$1:$AS$610,29,FALSE)</f>
        <v>7071871098</v>
      </c>
      <c r="AF322" s="42">
        <f t="shared" si="272"/>
        <v>904550289818</v>
      </c>
      <c r="AG322" s="42">
        <f>VLOOKUP(C322,[1]Sheet2!$A$1:$AS$610,31,FALSE)</f>
        <v>63267488260</v>
      </c>
      <c r="AH322" s="42">
        <f>VLOOKUP(C322,[1]Sheet2!$A$1:$AS$610,32,FALSE)</f>
        <v>450419021834</v>
      </c>
      <c r="AI322" s="42">
        <f>VLOOKUP(C322,[1]Sheet2!$A$1:$AS$610,33,FALSE)</f>
        <v>390863779724</v>
      </c>
      <c r="AJ322" s="42">
        <f t="shared" si="273"/>
        <v>119503960378</v>
      </c>
      <c r="AK322" s="42">
        <f>VLOOKUP(C322,[1]Sheet2!$A$1:$AS$610,35,FALSE)</f>
        <v>119503960378</v>
      </c>
      <c r="AL322" s="42">
        <f>VLOOKUP(C322,[1]Sheet2!$A$1:$AS$610,36,FALSE)</f>
        <v>0</v>
      </c>
      <c r="AM322" s="42">
        <f>VLOOKUP(C322,[1]Sheet2!$A$1:$AS$610,37,FALSE)</f>
        <v>0</v>
      </c>
      <c r="AN322" s="42">
        <f>VLOOKUP(C322,[1]Sheet2!$A$1:$AS$610,38,FALSE)</f>
        <v>0</v>
      </c>
      <c r="AO322" s="42">
        <f>VLOOKUP(C322,[1]Sheet2!$A$1:$AS$610,39,FALSE)</f>
        <v>0</v>
      </c>
      <c r="AP322" s="42">
        <f>VLOOKUP(C322,[1]Sheet2!$A$1:$AS$610,40,FALSE)</f>
        <v>0</v>
      </c>
      <c r="AQ322" s="42">
        <f t="shared" si="274"/>
        <v>10250000000</v>
      </c>
      <c r="AR322" s="42">
        <f>VLOOKUP(C322,[1]Sheet2!$A$1:$AS$610,42,FALSE)</f>
        <v>0</v>
      </c>
      <c r="AS322" s="42">
        <f>VLOOKUP(C322,[1]Sheet2!$A$1:$AS$610,43,FALSE)</f>
        <v>10250000000</v>
      </c>
      <c r="AT322" s="42">
        <f>VLOOKUP(C322,[1]Sheet2!$A$1:$AS$610,44,FALSE)</f>
        <v>0</v>
      </c>
      <c r="AU322" s="42">
        <f>VLOOKUP(C322,[1]Sheet2!$A$1:$AS$610,45,FALSE)</f>
        <v>0</v>
      </c>
      <c r="AV322" s="43">
        <f t="shared" si="275"/>
        <v>-109253960378</v>
      </c>
      <c r="AW322" s="43">
        <f t="shared" si="228"/>
        <v>109253960378</v>
      </c>
      <c r="AX322" s="44">
        <f t="shared" si="226"/>
        <v>0</v>
      </c>
    </row>
    <row r="323" spans="1:50" s="45" customFormat="1" ht="15" customHeight="1" x14ac:dyDescent="0.25">
      <c r="A323" s="37">
        <f t="shared" si="265"/>
        <v>245</v>
      </c>
      <c r="B323" s="37">
        <f t="shared" si="265"/>
        <v>16</v>
      </c>
      <c r="C323" s="38" t="s">
        <v>425</v>
      </c>
      <c r="D323" s="39" t="s">
        <v>185</v>
      </c>
      <c r="E323" s="40">
        <v>42733</v>
      </c>
      <c r="F323" s="41">
        <f t="shared" si="266"/>
        <v>1892106923696.2</v>
      </c>
      <c r="G323" s="42">
        <f t="shared" si="267"/>
        <v>166811807956.20001</v>
      </c>
      <c r="H323" s="42">
        <v>37160700000</v>
      </c>
      <c r="I323" s="42">
        <v>12520947750</v>
      </c>
      <c r="J323" s="42">
        <v>9285191785</v>
      </c>
      <c r="K323" s="42">
        <v>107844968421.2</v>
      </c>
      <c r="L323" s="42">
        <f t="shared" si="268"/>
        <v>1299490081306</v>
      </c>
      <c r="M323" s="42">
        <v>65674952306</v>
      </c>
      <c r="N323" s="42">
        <v>1058208375000</v>
      </c>
      <c r="O323" s="42">
        <v>175606754000</v>
      </c>
      <c r="P323" s="42">
        <f t="shared" si="269"/>
        <v>425805034434</v>
      </c>
      <c r="Q323" s="42">
        <v>0</v>
      </c>
      <c r="R323" s="42">
        <v>0</v>
      </c>
      <c r="S323" s="42">
        <v>86917867434</v>
      </c>
      <c r="T323" s="42">
        <v>161441548000</v>
      </c>
      <c r="U323" s="42">
        <v>177445619000</v>
      </c>
      <c r="V323" s="42">
        <f t="shared" si="270"/>
        <v>2052673459795.3198</v>
      </c>
      <c r="W323" s="42">
        <f t="shared" si="271"/>
        <v>1318059055518.1199</v>
      </c>
      <c r="X323" s="42">
        <v>970661149875.8999</v>
      </c>
      <c r="Y323" s="42">
        <v>0</v>
      </c>
      <c r="Z323" s="42">
        <v>0</v>
      </c>
      <c r="AA323" s="42">
        <v>33936375000</v>
      </c>
      <c r="AB323" s="42">
        <v>1000000000</v>
      </c>
      <c r="AC323" s="42">
        <v>5424249075</v>
      </c>
      <c r="AD323" s="42">
        <v>304789142715.26001</v>
      </c>
      <c r="AE323" s="42">
        <v>2248138851.96</v>
      </c>
      <c r="AF323" s="42">
        <f t="shared" si="272"/>
        <v>734614404277.19995</v>
      </c>
      <c r="AG323" s="42">
        <v>30389396921</v>
      </c>
      <c r="AH323" s="42">
        <v>343839496517.20001</v>
      </c>
      <c r="AI323" s="42">
        <v>360385510839</v>
      </c>
      <c r="AJ323" s="42">
        <f t="shared" si="273"/>
        <v>171066536099.12</v>
      </c>
      <c r="AK323" s="42">
        <v>171066536099.12</v>
      </c>
      <c r="AL323" s="42">
        <v>0</v>
      </c>
      <c r="AM323" s="42">
        <v>0</v>
      </c>
      <c r="AN323" s="42">
        <v>0</v>
      </c>
      <c r="AO323" s="42">
        <v>0</v>
      </c>
      <c r="AP323" s="42">
        <v>0</v>
      </c>
      <c r="AQ323" s="42">
        <f t="shared" si="274"/>
        <v>10500000000</v>
      </c>
      <c r="AR323" s="42">
        <v>0</v>
      </c>
      <c r="AS323" s="42">
        <v>10500000000</v>
      </c>
      <c r="AT323" s="42">
        <v>0</v>
      </c>
      <c r="AU323" s="42">
        <v>0</v>
      </c>
      <c r="AV323" s="43">
        <f t="shared" si="275"/>
        <v>-160566536099.11987</v>
      </c>
      <c r="AW323" s="43">
        <f t="shared" si="228"/>
        <v>160566536099.12</v>
      </c>
      <c r="AX323" s="44">
        <f t="shared" si="226"/>
        <v>0</v>
      </c>
    </row>
    <row r="324" spans="1:50" s="45" customFormat="1" ht="15" customHeight="1" x14ac:dyDescent="0.25">
      <c r="A324" s="37">
        <f t="shared" si="265"/>
        <v>246</v>
      </c>
      <c r="B324" s="37">
        <f t="shared" si="265"/>
        <v>17</v>
      </c>
      <c r="C324" s="38" t="s">
        <v>426</v>
      </c>
      <c r="D324" s="39" t="s">
        <v>101</v>
      </c>
      <c r="E324" s="40">
        <v>42713</v>
      </c>
      <c r="F324" s="41">
        <f t="shared" si="266"/>
        <v>1535893464242</v>
      </c>
      <c r="G324" s="42">
        <f t="shared" si="267"/>
        <v>139134812456</v>
      </c>
      <c r="H324" s="42">
        <f>VLOOKUP(C324,[1]Sheet2!$A$1:$AS$610,6,FALSE)</f>
        <v>25760000000</v>
      </c>
      <c r="I324" s="42">
        <f>VLOOKUP(C324,[1]Sheet2!$A$1:$AS$610,7,FALSE)</f>
        <v>24687915459</v>
      </c>
      <c r="J324" s="42">
        <f>VLOOKUP(C324,[1]Sheet2!$A$1:$AS$610,8,FALSE)</f>
        <v>2421047544</v>
      </c>
      <c r="K324" s="42">
        <f>VLOOKUP(C324,[1]Sheet2!$A$1:$AS$610,9,FALSE)</f>
        <v>86265849453</v>
      </c>
      <c r="L324" s="42">
        <f t="shared" si="268"/>
        <v>993670058135</v>
      </c>
      <c r="M324" s="42">
        <f>VLOOKUP(C324,[1]Sheet2!$A$1:$AS$610,11,FALSE)</f>
        <v>65539067135</v>
      </c>
      <c r="N324" s="42">
        <f>VLOOKUP(C324,[1]Sheet2!$A$1:$AS$610,12,FALSE)</f>
        <v>807907686000</v>
      </c>
      <c r="O324" s="42">
        <f>VLOOKUP(C324,[1]Sheet2!$A$1:$AS$610,13,FALSE)</f>
        <v>120223305000</v>
      </c>
      <c r="P324" s="42">
        <f t="shared" si="269"/>
        <v>403088593651</v>
      </c>
      <c r="Q324" s="42">
        <f>VLOOKUP(C324,[1]Sheet2!$A$1:$AS$610,15,FALSE)</f>
        <v>0</v>
      </c>
      <c r="R324" s="42">
        <f>VLOOKUP(C324,[1]Sheet2!$A$1:$AS$610,16,FALSE)</f>
        <v>0</v>
      </c>
      <c r="S324" s="42">
        <f>VLOOKUP(C324,[1]Sheet2!$A$1:$AS$610,17,FALSE)</f>
        <v>72924744651</v>
      </c>
      <c r="T324" s="42">
        <f>VLOOKUP(C324,[1]Sheet2!$A$1:$AS$610,18,FALSE)</f>
        <v>195556075000</v>
      </c>
      <c r="U324" s="42">
        <f>VLOOKUP(C324,[1]Sheet2!$A$1:$AS$610,19,FALSE)</f>
        <v>134607774000</v>
      </c>
      <c r="V324" s="42">
        <f t="shared" si="270"/>
        <v>1572203260087</v>
      </c>
      <c r="W324" s="42">
        <f t="shared" si="271"/>
        <v>1046316201209</v>
      </c>
      <c r="X324" s="42">
        <f>VLOOKUP(C324,[1]Sheet2!$A$1:$AS$610,22,FALSE)</f>
        <v>722681882693</v>
      </c>
      <c r="Y324" s="42">
        <f>VLOOKUP(C324,[1]Sheet2!$A$1:$AS$610,23,FALSE)</f>
        <v>0</v>
      </c>
      <c r="Z324" s="42">
        <f>VLOOKUP(C324,[1]Sheet2!$A$1:$AS$610,24,FALSE)</f>
        <v>0</v>
      </c>
      <c r="AA324" s="42">
        <f>VLOOKUP(C324,[1]Sheet2!$A$1:$AS$610,25,FALSE)</f>
        <v>24859471500</v>
      </c>
      <c r="AB324" s="42">
        <f>VLOOKUP(C324,[1]Sheet2!$A$1:$AS$610,26,FALSE)</f>
        <v>9458845416</v>
      </c>
      <c r="AC324" s="42">
        <f>VLOOKUP(C324,[1]Sheet2!$A$1:$AS$610,27,FALSE)</f>
        <v>5044791546</v>
      </c>
      <c r="AD324" s="42">
        <f>VLOOKUP(C324,[1]Sheet2!$A$1:$AS$610,28,FALSE)</f>
        <v>281622079919</v>
      </c>
      <c r="AE324" s="42">
        <f>VLOOKUP(C324,[1]Sheet2!$A$1:$AS$610,29,FALSE)</f>
        <v>2649130135</v>
      </c>
      <c r="AF324" s="42">
        <f t="shared" si="272"/>
        <v>525887058878</v>
      </c>
      <c r="AG324" s="42">
        <f>VLOOKUP(C324,[1]Sheet2!$A$1:$AS$610,31,FALSE)</f>
        <v>50203828091</v>
      </c>
      <c r="AH324" s="42">
        <f>VLOOKUP(C324,[1]Sheet2!$A$1:$AS$610,32,FALSE)</f>
        <v>218850413849</v>
      </c>
      <c r="AI324" s="42">
        <f>VLOOKUP(C324,[1]Sheet2!$A$1:$AS$610,33,FALSE)</f>
        <v>256832816938</v>
      </c>
      <c r="AJ324" s="42">
        <f t="shared" si="273"/>
        <v>39259795845</v>
      </c>
      <c r="AK324" s="42">
        <f>VLOOKUP(C324,[1]Sheet2!$A$1:$AS$610,35,FALSE)</f>
        <v>39259795845</v>
      </c>
      <c r="AL324" s="42">
        <f>VLOOKUP(C324,[1]Sheet2!$A$1:$AS$610,36,FALSE)</f>
        <v>0</v>
      </c>
      <c r="AM324" s="42">
        <f>VLOOKUP(C324,[1]Sheet2!$A$1:$AS$610,37,FALSE)</f>
        <v>0</v>
      </c>
      <c r="AN324" s="42">
        <f>VLOOKUP(C324,[1]Sheet2!$A$1:$AS$610,38,FALSE)</f>
        <v>0</v>
      </c>
      <c r="AO324" s="42">
        <f>VLOOKUP(C324,[1]Sheet2!$A$1:$AS$610,39,FALSE)</f>
        <v>0</v>
      </c>
      <c r="AP324" s="42">
        <f>VLOOKUP(C324,[1]Sheet2!$A$1:$AS$610,40,FALSE)</f>
        <v>0</v>
      </c>
      <c r="AQ324" s="42">
        <f t="shared" si="274"/>
        <v>2950000000</v>
      </c>
      <c r="AR324" s="42">
        <f>VLOOKUP(C324,[1]Sheet2!$A$1:$AS$610,42,FALSE)</f>
        <v>0</v>
      </c>
      <c r="AS324" s="42">
        <f>VLOOKUP(C324,[1]Sheet2!$A$1:$AS$610,43,FALSE)</f>
        <v>2950000000</v>
      </c>
      <c r="AT324" s="42">
        <f>VLOOKUP(C324,[1]Sheet2!$A$1:$AS$610,44,FALSE)</f>
        <v>0</v>
      </c>
      <c r="AU324" s="42">
        <f>VLOOKUP(C324,[1]Sheet2!$A$1:$AS$610,45,FALSE)</f>
        <v>0</v>
      </c>
      <c r="AV324" s="43">
        <f t="shared" si="275"/>
        <v>-36309795845</v>
      </c>
      <c r="AW324" s="43">
        <f t="shared" si="228"/>
        <v>36309795845</v>
      </c>
      <c r="AX324" s="44">
        <f t="shared" si="226"/>
        <v>0</v>
      </c>
    </row>
    <row r="325" spans="1:50" s="45" customFormat="1" ht="15" customHeight="1" x14ac:dyDescent="0.25">
      <c r="A325" s="37">
        <f t="shared" ref="A325:B340" si="276">A324+1</f>
        <v>247</v>
      </c>
      <c r="B325" s="37">
        <f t="shared" si="276"/>
        <v>18</v>
      </c>
      <c r="C325" s="38" t="s">
        <v>427</v>
      </c>
      <c r="D325" s="39" t="s">
        <v>99</v>
      </c>
      <c r="E325" s="40">
        <v>42733</v>
      </c>
      <c r="F325" s="41">
        <f t="shared" si="266"/>
        <v>1718182383623</v>
      </c>
      <c r="G325" s="42">
        <f t="shared" si="267"/>
        <v>146871696103</v>
      </c>
      <c r="H325" s="42">
        <v>20594033596</v>
      </c>
      <c r="I325" s="42">
        <v>13269273078</v>
      </c>
      <c r="J325" s="42">
        <v>1847294966</v>
      </c>
      <c r="K325" s="42">
        <v>111161094463</v>
      </c>
      <c r="L325" s="42">
        <f t="shared" si="268"/>
        <v>1336407865000</v>
      </c>
      <c r="M325" s="42">
        <v>96311318000</v>
      </c>
      <c r="N325" s="42">
        <v>862935567000</v>
      </c>
      <c r="O325" s="42">
        <v>377160980000</v>
      </c>
      <c r="P325" s="42">
        <f t="shared" si="269"/>
        <v>234902822520</v>
      </c>
      <c r="Q325" s="42">
        <v>2929310000</v>
      </c>
      <c r="R325" s="42">
        <v>0</v>
      </c>
      <c r="S325" s="42">
        <v>68089320520</v>
      </c>
      <c r="T325" s="42">
        <v>162153592000</v>
      </c>
      <c r="U325" s="42">
        <v>1730600000</v>
      </c>
      <c r="V325" s="42">
        <f t="shared" si="270"/>
        <v>1851686541527</v>
      </c>
      <c r="W325" s="42">
        <f t="shared" si="271"/>
        <v>1089965594047</v>
      </c>
      <c r="X325" s="42">
        <v>760238986426</v>
      </c>
      <c r="Y325" s="42">
        <v>0</v>
      </c>
      <c r="Z325" s="42">
        <v>0</v>
      </c>
      <c r="AA325" s="42">
        <v>63164304730</v>
      </c>
      <c r="AB325" s="42">
        <v>5471220000</v>
      </c>
      <c r="AC325" s="42">
        <v>4192588010</v>
      </c>
      <c r="AD325" s="42">
        <v>253398494881</v>
      </c>
      <c r="AE325" s="42">
        <v>3500000000</v>
      </c>
      <c r="AF325" s="42">
        <f t="shared" si="272"/>
        <v>761720947480</v>
      </c>
      <c r="AG325" s="42">
        <v>34623611325</v>
      </c>
      <c r="AH325" s="42">
        <v>300374412418</v>
      </c>
      <c r="AI325" s="42">
        <v>426722923737</v>
      </c>
      <c r="AJ325" s="42">
        <f t="shared" si="273"/>
        <v>152004157904</v>
      </c>
      <c r="AK325" s="42">
        <v>131004157904</v>
      </c>
      <c r="AL325" s="42">
        <v>21000000000</v>
      </c>
      <c r="AM325" s="42">
        <v>0</v>
      </c>
      <c r="AN325" s="42">
        <v>0</v>
      </c>
      <c r="AO325" s="42">
        <v>0</v>
      </c>
      <c r="AP325" s="42">
        <v>0</v>
      </c>
      <c r="AQ325" s="42">
        <f t="shared" si="274"/>
        <v>18500000000</v>
      </c>
      <c r="AR325" s="42">
        <v>5000000000</v>
      </c>
      <c r="AS325" s="42">
        <v>13500000000</v>
      </c>
      <c r="AT325" s="42">
        <v>0</v>
      </c>
      <c r="AU325" s="42">
        <v>0</v>
      </c>
      <c r="AV325" s="43">
        <f t="shared" si="275"/>
        <v>-133504157904</v>
      </c>
      <c r="AW325" s="43">
        <f t="shared" si="228"/>
        <v>133504157904</v>
      </c>
      <c r="AX325" s="44">
        <f t="shared" si="226"/>
        <v>0</v>
      </c>
    </row>
    <row r="326" spans="1:50" s="45" customFormat="1" ht="15" customHeight="1" x14ac:dyDescent="0.25">
      <c r="A326" s="37">
        <f t="shared" si="276"/>
        <v>248</v>
      </c>
      <c r="B326" s="37">
        <f t="shared" si="276"/>
        <v>19</v>
      </c>
      <c r="C326" s="38" t="s">
        <v>428</v>
      </c>
      <c r="D326" s="39" t="s">
        <v>232</v>
      </c>
      <c r="E326" s="40">
        <v>42734</v>
      </c>
      <c r="F326" s="41">
        <f t="shared" si="266"/>
        <v>2909738301346</v>
      </c>
      <c r="G326" s="42">
        <f t="shared" si="267"/>
        <v>498908320334</v>
      </c>
      <c r="H326" s="42">
        <f>VLOOKUP(C326,[1]Sheet2!$A$1:$AS$610,6,FALSE)</f>
        <v>268950000000</v>
      </c>
      <c r="I326" s="42">
        <f>VLOOKUP(C326,[1]Sheet2!$A$1:$AS$610,7,FALSE)</f>
        <v>45289413300</v>
      </c>
      <c r="J326" s="42">
        <f>VLOOKUP(C326,[1]Sheet2!$A$1:$AS$610,8,FALSE)</f>
        <v>2416640292</v>
      </c>
      <c r="K326" s="42">
        <f>VLOOKUP(C326,[1]Sheet2!$A$1:$AS$610,9,FALSE)</f>
        <v>182252266742</v>
      </c>
      <c r="L326" s="42">
        <f t="shared" si="268"/>
        <v>1697203462512</v>
      </c>
      <c r="M326" s="42">
        <f>VLOOKUP(C326,[1]Sheet2!$A$1:$AS$610,11,FALSE)</f>
        <v>273004015000</v>
      </c>
      <c r="N326" s="42">
        <f>VLOOKUP(C326,[1]Sheet2!$A$1:$AS$610,12,FALSE)</f>
        <v>1265828188512</v>
      </c>
      <c r="O326" s="42">
        <f>VLOOKUP(C326,[1]Sheet2!$A$1:$AS$610,13,FALSE)</f>
        <v>158371259000</v>
      </c>
      <c r="P326" s="42">
        <f t="shared" si="269"/>
        <v>713626518500</v>
      </c>
      <c r="Q326" s="42">
        <f>VLOOKUP(C326,[1]Sheet2!$A$1:$AS$610,15,FALSE)</f>
        <v>9000000000</v>
      </c>
      <c r="R326" s="42">
        <f>VLOOKUP(C326,[1]Sheet2!$A$1:$AS$610,16,FALSE)</f>
        <v>0</v>
      </c>
      <c r="S326" s="42">
        <f>VLOOKUP(C326,[1]Sheet2!$A$1:$AS$610,17,FALSE)</f>
        <v>160343028500</v>
      </c>
      <c r="T326" s="42">
        <f>VLOOKUP(C326,[1]Sheet2!$A$1:$AS$610,18,FALSE)</f>
        <v>248827629000</v>
      </c>
      <c r="U326" s="42">
        <f>VLOOKUP(C326,[1]Sheet2!$A$1:$AS$610,19,FALSE)</f>
        <v>295455861000</v>
      </c>
      <c r="V326" s="42">
        <f t="shared" si="270"/>
        <v>3181922902006.5</v>
      </c>
      <c r="W326" s="42">
        <f t="shared" si="271"/>
        <v>1770494199540</v>
      </c>
      <c r="X326" s="42">
        <f>VLOOKUP(C326,[1]Sheet2!$A$1:$AS$610,22,FALSE)</f>
        <v>1096934910680</v>
      </c>
      <c r="Y326" s="42">
        <f>VLOOKUP(C326,[1]Sheet2!$A$1:$AS$610,23,FALSE)</f>
        <v>0</v>
      </c>
      <c r="Z326" s="42">
        <f>VLOOKUP(C326,[1]Sheet2!$A$1:$AS$610,24,FALSE)</f>
        <v>0</v>
      </c>
      <c r="AA326" s="42">
        <f>VLOOKUP(C326,[1]Sheet2!$A$1:$AS$610,25,FALSE)</f>
        <v>153644385025</v>
      </c>
      <c r="AB326" s="42">
        <f>VLOOKUP(C326,[1]Sheet2!$A$1:$AS$610,26,FALSE)</f>
        <v>22600000000</v>
      </c>
      <c r="AC326" s="42">
        <f>VLOOKUP(C326,[1]Sheet2!$A$1:$AS$610,27,FALSE)</f>
        <v>36656585000</v>
      </c>
      <c r="AD326" s="42">
        <f>VLOOKUP(C326,[1]Sheet2!$A$1:$AS$610,28,FALSE)</f>
        <v>450658318835</v>
      </c>
      <c r="AE326" s="42">
        <f>VLOOKUP(C326,[1]Sheet2!$A$1:$AS$610,29,FALSE)</f>
        <v>10000000000</v>
      </c>
      <c r="AF326" s="42">
        <f t="shared" si="272"/>
        <v>1411428702466.5</v>
      </c>
      <c r="AG326" s="42">
        <f>VLOOKUP(C326,[1]Sheet2!$A$1:$AS$610,31,FALSE)</f>
        <v>93340437482</v>
      </c>
      <c r="AH326" s="42">
        <f>VLOOKUP(C326,[1]Sheet2!$A$1:$AS$610,32,FALSE)</f>
        <v>806807572429.02002</v>
      </c>
      <c r="AI326" s="42">
        <f>VLOOKUP(C326,[1]Sheet2!$A$1:$AS$610,33,FALSE)</f>
        <v>511280692555.47998</v>
      </c>
      <c r="AJ326" s="42">
        <f t="shared" si="273"/>
        <v>285514401955.5</v>
      </c>
      <c r="AK326" s="42">
        <f>VLOOKUP(C326,[1]Sheet2!$A$1:$AS$610,35,FALSE)</f>
        <v>285514401955.5</v>
      </c>
      <c r="AL326" s="42">
        <f>VLOOKUP(C326,[1]Sheet2!$A$1:$AS$610,36,FALSE)</f>
        <v>0</v>
      </c>
      <c r="AM326" s="42">
        <f>VLOOKUP(C326,[1]Sheet2!$A$1:$AS$610,37,FALSE)</f>
        <v>0</v>
      </c>
      <c r="AN326" s="42">
        <f>VLOOKUP(C326,[1]Sheet2!$A$1:$AS$610,38,FALSE)</f>
        <v>0</v>
      </c>
      <c r="AO326" s="42">
        <f>VLOOKUP(C326,[1]Sheet2!$A$1:$AS$610,39,FALSE)</f>
        <v>0</v>
      </c>
      <c r="AP326" s="42">
        <f>VLOOKUP(C326,[1]Sheet2!$A$1:$AS$610,40,FALSE)</f>
        <v>0</v>
      </c>
      <c r="AQ326" s="42">
        <f t="shared" si="274"/>
        <v>13329801295</v>
      </c>
      <c r="AR326" s="42">
        <f>VLOOKUP(C326,[1]Sheet2!$A$1:$AS$610,42,FALSE)</f>
        <v>0</v>
      </c>
      <c r="AS326" s="42">
        <f>VLOOKUP(C326,[1]Sheet2!$A$1:$AS$610,43,FALSE)</f>
        <v>13329801295</v>
      </c>
      <c r="AT326" s="42">
        <f>VLOOKUP(C326,[1]Sheet2!$A$1:$AS$610,44,FALSE)</f>
        <v>0</v>
      </c>
      <c r="AU326" s="42">
        <f>VLOOKUP(C326,[1]Sheet2!$A$1:$AS$610,45,FALSE)</f>
        <v>0</v>
      </c>
      <c r="AV326" s="43">
        <f t="shared" si="275"/>
        <v>-272184600660.5</v>
      </c>
      <c r="AW326" s="43">
        <f t="shared" si="228"/>
        <v>272184600660.5</v>
      </c>
      <c r="AX326" s="44">
        <f t="shared" si="226"/>
        <v>0</v>
      </c>
    </row>
    <row r="327" spans="1:50" s="45" customFormat="1" ht="15" customHeight="1" x14ac:dyDescent="0.25">
      <c r="A327" s="37">
        <f t="shared" si="276"/>
        <v>249</v>
      </c>
      <c r="B327" s="37">
        <f t="shared" si="276"/>
        <v>20</v>
      </c>
      <c r="C327" s="38" t="s">
        <v>429</v>
      </c>
      <c r="D327" s="39" t="s">
        <v>90</v>
      </c>
      <c r="E327" s="57">
        <v>42731</v>
      </c>
      <c r="F327" s="41">
        <f t="shared" si="266"/>
        <v>2102487838562.54</v>
      </c>
      <c r="G327" s="42">
        <f t="shared" si="267"/>
        <v>225131830350</v>
      </c>
      <c r="H327" s="42">
        <v>53862060000</v>
      </c>
      <c r="I327" s="42">
        <v>9215255000</v>
      </c>
      <c r="J327" s="42">
        <v>1334021000</v>
      </c>
      <c r="K327" s="42">
        <v>160720494350</v>
      </c>
      <c r="L327" s="42">
        <f t="shared" si="268"/>
        <v>1263552970000</v>
      </c>
      <c r="M327" s="42">
        <v>74674932000</v>
      </c>
      <c r="N327" s="42">
        <v>1062582799000</v>
      </c>
      <c r="O327" s="42">
        <v>126295239000</v>
      </c>
      <c r="P327" s="42">
        <f t="shared" si="269"/>
        <v>613803038212.54004</v>
      </c>
      <c r="Q327" s="42">
        <v>0</v>
      </c>
      <c r="R327" s="42">
        <v>0</v>
      </c>
      <c r="S327" s="42">
        <v>80676534868.540009</v>
      </c>
      <c r="T327" s="42">
        <v>249538986000</v>
      </c>
      <c r="U327" s="42">
        <v>283587517344</v>
      </c>
      <c r="V327" s="42">
        <f t="shared" si="270"/>
        <v>2203837482786.54</v>
      </c>
      <c r="W327" s="42">
        <f t="shared" si="271"/>
        <v>1433676051648.3</v>
      </c>
      <c r="X327" s="42">
        <v>972854977619.76001</v>
      </c>
      <c r="Y327" s="42">
        <v>0</v>
      </c>
      <c r="Z327" s="42">
        <v>0</v>
      </c>
      <c r="AA327" s="42">
        <v>33901480000</v>
      </c>
      <c r="AB327" s="42">
        <v>16407525000</v>
      </c>
      <c r="AC327" s="42">
        <v>6858533028.54</v>
      </c>
      <c r="AD327" s="42">
        <v>394153536000</v>
      </c>
      <c r="AE327" s="42">
        <v>9500000000</v>
      </c>
      <c r="AF327" s="42">
        <f t="shared" si="272"/>
        <v>770161431138.23999</v>
      </c>
      <c r="AG327" s="42">
        <v>73858860318.240005</v>
      </c>
      <c r="AH327" s="42">
        <v>312856774865</v>
      </c>
      <c r="AI327" s="42">
        <v>383445795955</v>
      </c>
      <c r="AJ327" s="42">
        <f t="shared" si="273"/>
        <v>101349644224</v>
      </c>
      <c r="AK327" s="42">
        <v>101049644224</v>
      </c>
      <c r="AL327" s="42">
        <v>0</v>
      </c>
      <c r="AM327" s="42">
        <v>0</v>
      </c>
      <c r="AN327" s="42">
        <v>0</v>
      </c>
      <c r="AO327" s="42">
        <v>0</v>
      </c>
      <c r="AP327" s="42">
        <v>300000000</v>
      </c>
      <c r="AQ327" s="42">
        <f t="shared" si="274"/>
        <v>0</v>
      </c>
      <c r="AR327" s="42">
        <v>0</v>
      </c>
      <c r="AS327" s="42">
        <v>0</v>
      </c>
      <c r="AT327" s="42">
        <v>0</v>
      </c>
      <c r="AU327" s="42">
        <v>0</v>
      </c>
      <c r="AV327" s="43">
        <f t="shared" si="275"/>
        <v>-101349644224</v>
      </c>
      <c r="AW327" s="43">
        <f t="shared" si="228"/>
        <v>101349644224</v>
      </c>
      <c r="AX327" s="44">
        <f t="shared" si="226"/>
        <v>0</v>
      </c>
    </row>
    <row r="328" spans="1:50" s="45" customFormat="1" ht="15" customHeight="1" x14ac:dyDescent="0.25">
      <c r="A328" s="37">
        <f t="shared" si="276"/>
        <v>250</v>
      </c>
      <c r="B328" s="37">
        <f t="shared" si="276"/>
        <v>21</v>
      </c>
      <c r="C328" s="38" t="s">
        <v>430</v>
      </c>
      <c r="D328" s="39" t="s">
        <v>111</v>
      </c>
      <c r="E328" s="57">
        <v>42703</v>
      </c>
      <c r="F328" s="41">
        <f t="shared" si="266"/>
        <v>2045500604904</v>
      </c>
      <c r="G328" s="42">
        <f t="shared" si="267"/>
        <v>219687300522</v>
      </c>
      <c r="H328" s="42">
        <v>40383000000</v>
      </c>
      <c r="I328" s="42">
        <v>23909170000</v>
      </c>
      <c r="J328" s="42">
        <v>5491010522</v>
      </c>
      <c r="K328" s="42">
        <v>149904120000</v>
      </c>
      <c r="L328" s="42">
        <f t="shared" si="268"/>
        <v>1409599408000</v>
      </c>
      <c r="M328" s="42">
        <v>123765984000</v>
      </c>
      <c r="N328" s="42">
        <v>977570137000</v>
      </c>
      <c r="O328" s="42">
        <v>308263287000</v>
      </c>
      <c r="P328" s="42">
        <f t="shared" si="269"/>
        <v>416213896382</v>
      </c>
      <c r="Q328" s="42">
        <v>9771000000</v>
      </c>
      <c r="R328" s="42">
        <v>0</v>
      </c>
      <c r="S328" s="42">
        <v>92192267882</v>
      </c>
      <c r="T328" s="42">
        <f>278986142000-271486142000</f>
        <v>7500000000</v>
      </c>
      <c r="U328" s="42">
        <f>35264486500+271486142000</f>
        <v>306750628500</v>
      </c>
      <c r="V328" s="42">
        <f t="shared" si="270"/>
        <v>2122554721904</v>
      </c>
      <c r="W328" s="42">
        <f t="shared" si="271"/>
        <v>1334508681945</v>
      </c>
      <c r="X328" s="42">
        <v>835053455945</v>
      </c>
      <c r="Y328" s="42">
        <v>0</v>
      </c>
      <c r="Z328" s="42">
        <v>0</v>
      </c>
      <c r="AA328" s="42">
        <v>101298391000</v>
      </c>
      <c r="AB328" s="42">
        <v>3564000000</v>
      </c>
      <c r="AC328" s="42">
        <v>6257115000</v>
      </c>
      <c r="AD328" s="42">
        <v>383335720000</v>
      </c>
      <c r="AE328" s="42">
        <v>5000000000</v>
      </c>
      <c r="AF328" s="42">
        <f t="shared" si="272"/>
        <v>788046039959</v>
      </c>
      <c r="AG328" s="42">
        <v>87632807000</v>
      </c>
      <c r="AH328" s="42">
        <v>409388578700</v>
      </c>
      <c r="AI328" s="42">
        <v>291024654259</v>
      </c>
      <c r="AJ328" s="42">
        <f t="shared" si="273"/>
        <v>100754117000</v>
      </c>
      <c r="AK328" s="42">
        <v>57599047000</v>
      </c>
      <c r="AL328" s="42">
        <v>40000000000</v>
      </c>
      <c r="AM328" s="42">
        <v>0</v>
      </c>
      <c r="AN328" s="42">
        <v>0</v>
      </c>
      <c r="AO328" s="42">
        <v>3155070000</v>
      </c>
      <c r="AP328" s="42">
        <v>0</v>
      </c>
      <c r="AQ328" s="42">
        <f t="shared" si="274"/>
        <v>23700000000</v>
      </c>
      <c r="AR328" s="42">
        <v>15000000000</v>
      </c>
      <c r="AS328" s="42">
        <v>6200000000</v>
      </c>
      <c r="AT328" s="42">
        <v>0</v>
      </c>
      <c r="AU328" s="42">
        <v>2500000000</v>
      </c>
      <c r="AV328" s="43">
        <f t="shared" si="275"/>
        <v>-77054117000</v>
      </c>
      <c r="AW328" s="43">
        <f t="shared" si="228"/>
        <v>77054117000</v>
      </c>
      <c r="AX328" s="44">
        <f t="shared" si="226"/>
        <v>0</v>
      </c>
    </row>
    <row r="329" spans="1:50" s="45" customFormat="1" ht="15" customHeight="1" x14ac:dyDescent="0.25">
      <c r="A329" s="37">
        <f t="shared" si="276"/>
        <v>251</v>
      </c>
      <c r="B329" s="37">
        <f t="shared" si="276"/>
        <v>22</v>
      </c>
      <c r="C329" s="38" t="s">
        <v>431</v>
      </c>
      <c r="D329" s="39" t="s">
        <v>94</v>
      </c>
      <c r="E329" s="40">
        <v>42733</v>
      </c>
      <c r="F329" s="41">
        <f t="shared" si="266"/>
        <v>1530656556152</v>
      </c>
      <c r="G329" s="42">
        <f t="shared" si="267"/>
        <v>133545721725</v>
      </c>
      <c r="H329" s="42">
        <v>17774900000</v>
      </c>
      <c r="I329" s="42">
        <v>18464339253</v>
      </c>
      <c r="J329" s="42">
        <v>6855773000</v>
      </c>
      <c r="K329" s="42">
        <v>90450709472</v>
      </c>
      <c r="L329" s="42">
        <f t="shared" si="268"/>
        <v>1159669939172</v>
      </c>
      <c r="M329" s="42">
        <v>73252171000</v>
      </c>
      <c r="N329" s="42">
        <v>887917797172</v>
      </c>
      <c r="O329" s="42">
        <v>198499971000</v>
      </c>
      <c r="P329" s="42">
        <f t="shared" si="269"/>
        <v>237440895255</v>
      </c>
      <c r="Q329" s="42">
        <v>2983959575</v>
      </c>
      <c r="R329" s="42">
        <v>0</v>
      </c>
      <c r="S329" s="42">
        <v>66964338680</v>
      </c>
      <c r="T329" s="42">
        <v>0</v>
      </c>
      <c r="U329" s="42">
        <v>167492597000</v>
      </c>
      <c r="V329" s="42">
        <f t="shared" si="270"/>
        <v>1657656556152</v>
      </c>
      <c r="W329" s="42">
        <f t="shared" si="271"/>
        <v>943906871672</v>
      </c>
      <c r="X329" s="42">
        <v>613453184672</v>
      </c>
      <c r="Y329" s="42">
        <v>0</v>
      </c>
      <c r="Z329" s="42">
        <v>0</v>
      </c>
      <c r="AA329" s="42">
        <v>35154013000</v>
      </c>
      <c r="AB329" s="42">
        <v>15255500000</v>
      </c>
      <c r="AC329" s="42">
        <v>2986890000</v>
      </c>
      <c r="AD329" s="42">
        <v>274557284000</v>
      </c>
      <c r="AE329" s="42">
        <v>2500000000</v>
      </c>
      <c r="AF329" s="42">
        <f t="shared" si="272"/>
        <v>713749684480</v>
      </c>
      <c r="AG329" s="42">
        <v>18166126077</v>
      </c>
      <c r="AH329" s="42">
        <v>332462342088</v>
      </c>
      <c r="AI329" s="42">
        <v>363121216315</v>
      </c>
      <c r="AJ329" s="42">
        <f t="shared" si="273"/>
        <v>127000000000</v>
      </c>
      <c r="AK329" s="42">
        <v>127000000000</v>
      </c>
      <c r="AL329" s="42">
        <v>0</v>
      </c>
      <c r="AM329" s="42">
        <v>0</v>
      </c>
      <c r="AN329" s="42">
        <v>0</v>
      </c>
      <c r="AO329" s="42">
        <v>0</v>
      </c>
      <c r="AP329" s="42">
        <v>0</v>
      </c>
      <c r="AQ329" s="42">
        <f t="shared" si="274"/>
        <v>0</v>
      </c>
      <c r="AR329" s="42">
        <v>0</v>
      </c>
      <c r="AS329" s="42">
        <v>0</v>
      </c>
      <c r="AT329" s="42">
        <v>0</v>
      </c>
      <c r="AU329" s="42">
        <v>0</v>
      </c>
      <c r="AV329" s="43">
        <f t="shared" si="275"/>
        <v>-127000000000</v>
      </c>
      <c r="AW329" s="43">
        <f t="shared" si="228"/>
        <v>127000000000</v>
      </c>
      <c r="AX329" s="44">
        <f t="shared" si="226"/>
        <v>0</v>
      </c>
    </row>
    <row r="330" spans="1:50" s="45" customFormat="1" ht="15" customHeight="1" x14ac:dyDescent="0.25">
      <c r="A330" s="37">
        <f t="shared" si="276"/>
        <v>252</v>
      </c>
      <c r="B330" s="37">
        <f t="shared" si="276"/>
        <v>23</v>
      </c>
      <c r="C330" s="38" t="s">
        <v>432</v>
      </c>
      <c r="D330" s="39" t="s">
        <v>258</v>
      </c>
      <c r="E330" s="40">
        <v>42734</v>
      </c>
      <c r="F330" s="41">
        <f t="shared" si="266"/>
        <v>3850639404011.04</v>
      </c>
      <c r="G330" s="42">
        <f t="shared" si="267"/>
        <v>1310069237292.04</v>
      </c>
      <c r="H330" s="42">
        <v>794975000000</v>
      </c>
      <c r="I330" s="42">
        <v>94920694000</v>
      </c>
      <c r="J330" s="42">
        <v>28447734565.970001</v>
      </c>
      <c r="K330" s="42">
        <v>391725808726.07001</v>
      </c>
      <c r="L330" s="42">
        <f t="shared" si="268"/>
        <v>1658942703627</v>
      </c>
      <c r="M330" s="42">
        <v>155827511627</v>
      </c>
      <c r="N330" s="42">
        <v>1314001701000</v>
      </c>
      <c r="O330" s="42">
        <v>189113491000</v>
      </c>
      <c r="P330" s="42">
        <f t="shared" si="269"/>
        <v>881627463092</v>
      </c>
      <c r="Q330" s="42">
        <v>0</v>
      </c>
      <c r="R330" s="42">
        <v>0</v>
      </c>
      <c r="S330" s="42">
        <v>330752731092</v>
      </c>
      <c r="T330" s="42">
        <v>288869120000</v>
      </c>
      <c r="U330" s="42">
        <v>262005612000</v>
      </c>
      <c r="V330" s="42">
        <f t="shared" si="270"/>
        <v>4269179372259.04</v>
      </c>
      <c r="W330" s="42">
        <f t="shared" si="271"/>
        <v>2364632967880.04</v>
      </c>
      <c r="X330" s="42">
        <v>1586718027514.74</v>
      </c>
      <c r="Y330" s="42">
        <v>0</v>
      </c>
      <c r="Z330" s="42">
        <v>0</v>
      </c>
      <c r="AA330" s="42">
        <v>150112571000</v>
      </c>
      <c r="AB330" s="42">
        <v>41911200000</v>
      </c>
      <c r="AC330" s="42">
        <v>96942365900</v>
      </c>
      <c r="AD330" s="42">
        <v>485948803465.29999</v>
      </c>
      <c r="AE330" s="42">
        <v>3000000000</v>
      </c>
      <c r="AF330" s="42">
        <f t="shared" si="272"/>
        <v>1904546404379</v>
      </c>
      <c r="AG330" s="42">
        <v>124840902548</v>
      </c>
      <c r="AH330" s="42">
        <v>868222260662</v>
      </c>
      <c r="AI330" s="42">
        <v>911483241169</v>
      </c>
      <c r="AJ330" s="42">
        <f t="shared" si="273"/>
        <v>475301682174.59998</v>
      </c>
      <c r="AK330" s="42">
        <v>462401682174.59998</v>
      </c>
      <c r="AL330" s="42">
        <v>0</v>
      </c>
      <c r="AM330" s="42">
        <v>0</v>
      </c>
      <c r="AN330" s="42">
        <v>0</v>
      </c>
      <c r="AO330" s="42">
        <v>12900000000</v>
      </c>
      <c r="AP330" s="42">
        <v>0</v>
      </c>
      <c r="AQ330" s="42">
        <f t="shared" si="274"/>
        <v>12900000000</v>
      </c>
      <c r="AR330" s="42">
        <v>0</v>
      </c>
      <c r="AS330" s="42">
        <v>12900000000</v>
      </c>
      <c r="AT330" s="42">
        <v>0</v>
      </c>
      <c r="AU330" s="42">
        <v>0</v>
      </c>
      <c r="AV330" s="43">
        <f t="shared" si="275"/>
        <v>-418539968248</v>
      </c>
      <c r="AW330" s="43">
        <f t="shared" si="228"/>
        <v>462401682174.59998</v>
      </c>
      <c r="AX330" s="44">
        <f t="shared" si="226"/>
        <v>43861713926.599976</v>
      </c>
    </row>
    <row r="331" spans="1:50" s="45" customFormat="1" ht="15" customHeight="1" x14ac:dyDescent="0.25">
      <c r="A331" s="37">
        <f t="shared" si="276"/>
        <v>253</v>
      </c>
      <c r="B331" s="37">
        <f t="shared" si="276"/>
        <v>24</v>
      </c>
      <c r="C331" s="38" t="s">
        <v>433</v>
      </c>
      <c r="D331" s="39" t="s">
        <v>185</v>
      </c>
      <c r="E331" s="40">
        <v>42734</v>
      </c>
      <c r="F331" s="41">
        <f t="shared" si="266"/>
        <v>1585831927938.1201</v>
      </c>
      <c r="G331" s="42">
        <f t="shared" si="267"/>
        <v>170400633480.12</v>
      </c>
      <c r="H331" s="42">
        <v>31074805285.25</v>
      </c>
      <c r="I331" s="42">
        <v>11147093965</v>
      </c>
      <c r="J331" s="42">
        <v>4927107449</v>
      </c>
      <c r="K331" s="42">
        <v>123251626780.87</v>
      </c>
      <c r="L331" s="42">
        <f t="shared" si="268"/>
        <v>1144648502017</v>
      </c>
      <c r="M331" s="42">
        <v>79906782017</v>
      </c>
      <c r="N331" s="42">
        <v>821084393000</v>
      </c>
      <c r="O331" s="42">
        <v>243657327000</v>
      </c>
      <c r="P331" s="42">
        <f t="shared" si="269"/>
        <v>270782792441</v>
      </c>
      <c r="Q331" s="42">
        <v>0</v>
      </c>
      <c r="R331" s="42">
        <v>0</v>
      </c>
      <c r="S331" s="42">
        <v>83806105441</v>
      </c>
      <c r="T331" s="42">
        <v>0</v>
      </c>
      <c r="U331" s="42">
        <f>111434587000+75542100000</f>
        <v>186976687000</v>
      </c>
      <c r="V331" s="42">
        <f t="shared" si="270"/>
        <v>1664916851946.1099</v>
      </c>
      <c r="W331" s="42">
        <f t="shared" si="271"/>
        <v>962473569165.70996</v>
      </c>
      <c r="X331" s="42">
        <v>712505994671.70996</v>
      </c>
      <c r="Y331" s="42">
        <v>0</v>
      </c>
      <c r="Z331" s="42">
        <v>0</v>
      </c>
      <c r="AA331" s="42">
        <v>25047210000</v>
      </c>
      <c r="AB331" s="42">
        <v>7890000000</v>
      </c>
      <c r="AC331" s="42">
        <v>3100000000</v>
      </c>
      <c r="AD331" s="42">
        <v>207497919893</v>
      </c>
      <c r="AE331" s="42">
        <v>6432444601</v>
      </c>
      <c r="AF331" s="42">
        <f t="shared" si="272"/>
        <v>702443282780.40002</v>
      </c>
      <c r="AG331" s="42">
        <v>86691313300</v>
      </c>
      <c r="AH331" s="42">
        <v>288847021366.40002</v>
      </c>
      <c r="AI331" s="42">
        <v>326904948114</v>
      </c>
      <c r="AJ331" s="42">
        <f t="shared" si="273"/>
        <v>79084924007.990005</v>
      </c>
      <c r="AK331" s="42">
        <v>79084924007.990005</v>
      </c>
      <c r="AL331" s="42">
        <v>0</v>
      </c>
      <c r="AM331" s="42">
        <v>0</v>
      </c>
      <c r="AN331" s="42">
        <v>0</v>
      </c>
      <c r="AO331" s="42">
        <v>0</v>
      </c>
      <c r="AP331" s="42">
        <v>0</v>
      </c>
      <c r="AQ331" s="42">
        <f t="shared" si="274"/>
        <v>0</v>
      </c>
      <c r="AR331" s="42">
        <v>0</v>
      </c>
      <c r="AS331" s="42">
        <v>0</v>
      </c>
      <c r="AT331" s="42">
        <v>0</v>
      </c>
      <c r="AU331" s="42">
        <v>0</v>
      </c>
      <c r="AV331" s="43">
        <f t="shared" si="275"/>
        <v>-79084924007.989746</v>
      </c>
      <c r="AW331" s="43">
        <f t="shared" si="228"/>
        <v>79084924007.990005</v>
      </c>
      <c r="AX331" s="44">
        <f t="shared" si="226"/>
        <v>2.593994140625E-4</v>
      </c>
    </row>
    <row r="332" spans="1:50" s="45" customFormat="1" ht="15" customHeight="1" x14ac:dyDescent="0.25">
      <c r="A332" s="37">
        <f t="shared" si="276"/>
        <v>254</v>
      </c>
      <c r="B332" s="37">
        <f t="shared" si="276"/>
        <v>25</v>
      </c>
      <c r="C332" s="38" t="s">
        <v>434</v>
      </c>
      <c r="D332" s="39" t="s">
        <v>103</v>
      </c>
      <c r="E332" s="40">
        <v>42753</v>
      </c>
      <c r="F332" s="41">
        <f t="shared" si="266"/>
        <v>2090630997056</v>
      </c>
      <c r="G332" s="42">
        <f t="shared" si="267"/>
        <v>191950484569</v>
      </c>
      <c r="H332" s="42">
        <f>VLOOKUP(C332,[1]Sheet2!$A$1:$AS$610,6,FALSE)</f>
        <v>20805245542</v>
      </c>
      <c r="I332" s="42">
        <f>VLOOKUP(C332,[1]Sheet2!$A$1:$AS$610,7,FALSE)</f>
        <v>13084105040</v>
      </c>
      <c r="J332" s="42">
        <f>VLOOKUP(C332,[1]Sheet2!$A$1:$AS$610,8,FALSE)</f>
        <v>17637837500</v>
      </c>
      <c r="K332" s="42">
        <f>VLOOKUP(C332,[1]Sheet2!$A$1:$AS$610,9,FALSE)</f>
        <v>140423296487</v>
      </c>
      <c r="L332" s="42">
        <f t="shared" si="268"/>
        <v>1376685207000</v>
      </c>
      <c r="M332" s="42">
        <f>VLOOKUP(C332,[1]Sheet2!$A$1:$AS$610,11,FALSE)</f>
        <v>109535796000</v>
      </c>
      <c r="N332" s="42">
        <f>VLOOKUP(C332,[1]Sheet2!$A$1:$AS$610,12,FALSE)</f>
        <v>1110487853000</v>
      </c>
      <c r="O332" s="42">
        <f>VLOOKUP(C332,[1]Sheet2!$A$1:$AS$610,13,FALSE)</f>
        <v>156661558000</v>
      </c>
      <c r="P332" s="42">
        <f t="shared" si="269"/>
        <v>521995305487</v>
      </c>
      <c r="Q332" s="42">
        <f>VLOOKUP(C332,[1]Sheet2!$A$1:$AS$610,15,FALSE)</f>
        <v>1000000000</v>
      </c>
      <c r="R332" s="42">
        <f>VLOOKUP(C332,[1]Sheet2!$A$1:$AS$610,16,FALSE)</f>
        <v>0</v>
      </c>
      <c r="S332" s="42">
        <f>VLOOKUP(C332,[1]Sheet2!$A$1:$AS$610,17,FALSE)</f>
        <v>80300134487</v>
      </c>
      <c r="T332" s="42">
        <f>VLOOKUP(C332,[1]Sheet2!$A$1:$AS$610,18,FALSE)</f>
        <v>168847166000</v>
      </c>
      <c r="U332" s="42">
        <f>VLOOKUP(C332,[1]Sheet2!$A$1:$AS$610,19,FALSE)</f>
        <v>271848005000</v>
      </c>
      <c r="V332" s="42">
        <f t="shared" si="270"/>
        <v>2218682287470</v>
      </c>
      <c r="W332" s="42">
        <f t="shared" si="271"/>
        <v>1416496497254</v>
      </c>
      <c r="X332" s="42">
        <f>VLOOKUP(C332,[1]Sheet2!$A$1:$AS$610,22,FALSE)</f>
        <v>935284028952</v>
      </c>
      <c r="Y332" s="42">
        <f>VLOOKUP(C332,[1]Sheet2!$A$1:$AS$610,23,FALSE)</f>
        <v>0</v>
      </c>
      <c r="Z332" s="42">
        <f>VLOOKUP(C332,[1]Sheet2!$A$1:$AS$610,24,FALSE)</f>
        <v>0</v>
      </c>
      <c r="AA332" s="42">
        <f>VLOOKUP(C332,[1]Sheet2!$A$1:$AS$610,25,FALSE)</f>
        <v>38777024500</v>
      </c>
      <c r="AB332" s="42">
        <f>VLOOKUP(C332,[1]Sheet2!$A$1:$AS$610,26,FALSE)</f>
        <v>11963630000</v>
      </c>
      <c r="AC332" s="42">
        <f>VLOOKUP(C332,[1]Sheet2!$A$1:$AS$610,27,FALSE)</f>
        <v>2319564504</v>
      </c>
      <c r="AD332" s="42">
        <f>VLOOKUP(C332,[1]Sheet2!$A$1:$AS$610,28,FALSE)</f>
        <v>425152249298</v>
      </c>
      <c r="AE332" s="42">
        <f>VLOOKUP(C332,[1]Sheet2!$A$1:$AS$610,29,FALSE)</f>
        <v>3000000000</v>
      </c>
      <c r="AF332" s="42">
        <f t="shared" si="272"/>
        <v>802185790216</v>
      </c>
      <c r="AG332" s="42">
        <f>VLOOKUP(C332,[1]Sheet2!$A$1:$AS$610,31,FALSE)</f>
        <v>65487478577</v>
      </c>
      <c r="AH332" s="42">
        <f>VLOOKUP(C332,[1]Sheet2!$A$1:$AS$610,32,FALSE)</f>
        <v>355382449253</v>
      </c>
      <c r="AI332" s="42">
        <f>VLOOKUP(C332,[1]Sheet2!$A$1:$AS$610,33,FALSE)</f>
        <v>381315862386</v>
      </c>
      <c r="AJ332" s="42">
        <f t="shared" si="273"/>
        <v>150751290414</v>
      </c>
      <c r="AK332" s="42">
        <f>VLOOKUP(C332,[1]Sheet2!$A$1:$AS$610,35,FALSE)</f>
        <v>119751290414</v>
      </c>
      <c r="AL332" s="42">
        <f>VLOOKUP(C332,[1]Sheet2!$A$1:$AS$610,36,FALSE)</f>
        <v>31000000000</v>
      </c>
      <c r="AM332" s="42">
        <f>VLOOKUP(C332,[1]Sheet2!$A$1:$AS$610,37,FALSE)</f>
        <v>0</v>
      </c>
      <c r="AN332" s="42">
        <f>VLOOKUP(C332,[1]Sheet2!$A$1:$AS$610,38,FALSE)</f>
        <v>0</v>
      </c>
      <c r="AO332" s="42">
        <f>VLOOKUP(C332,[1]Sheet2!$A$1:$AS$610,39,FALSE)</f>
        <v>0</v>
      </c>
      <c r="AP332" s="42">
        <f>VLOOKUP(C332,[1]Sheet2!$A$1:$AS$610,40,FALSE)</f>
        <v>0</v>
      </c>
      <c r="AQ332" s="42">
        <f t="shared" si="274"/>
        <v>22700000000</v>
      </c>
      <c r="AR332" s="42">
        <f>VLOOKUP(C332,[1]Sheet2!$A$1:$AS$610,42,FALSE)</f>
        <v>10000000000</v>
      </c>
      <c r="AS332" s="42">
        <f>VLOOKUP(C332,[1]Sheet2!$A$1:$AS$610,43,FALSE)</f>
        <v>12700000000</v>
      </c>
      <c r="AT332" s="42">
        <f>VLOOKUP(C332,[1]Sheet2!$A$1:$AS$610,44,FALSE)</f>
        <v>0</v>
      </c>
      <c r="AU332" s="42">
        <f>VLOOKUP(C332,[1]Sheet2!$A$1:$AS$610,45,FALSE)</f>
        <v>0</v>
      </c>
      <c r="AV332" s="43">
        <f t="shared" si="275"/>
        <v>-128051290414</v>
      </c>
      <c r="AW332" s="43">
        <f t="shared" si="228"/>
        <v>128051290414</v>
      </c>
      <c r="AX332" s="44">
        <f t="shared" si="226"/>
        <v>0</v>
      </c>
    </row>
    <row r="333" spans="1:50" s="45" customFormat="1" ht="15" customHeight="1" x14ac:dyDescent="0.25">
      <c r="A333" s="37">
        <f t="shared" si="276"/>
        <v>255</v>
      </c>
      <c r="B333" s="37">
        <f t="shared" si="276"/>
        <v>26</v>
      </c>
      <c r="C333" s="38" t="s">
        <v>435</v>
      </c>
      <c r="D333" s="39" t="s">
        <v>284</v>
      </c>
      <c r="E333" s="40">
        <v>42727</v>
      </c>
      <c r="F333" s="41">
        <f t="shared" si="266"/>
        <v>1683026335014</v>
      </c>
      <c r="G333" s="42">
        <f t="shared" si="267"/>
        <v>175917809821</v>
      </c>
      <c r="H333" s="42">
        <f>VLOOKUP(C333,[1]Sheet2!$A$1:$AS$610,6,FALSE)</f>
        <v>28427081500</v>
      </c>
      <c r="I333" s="42">
        <f>VLOOKUP(C333,[1]Sheet2!$A$1:$AS$610,7,FALSE)</f>
        <v>19413597321</v>
      </c>
      <c r="J333" s="42">
        <f>VLOOKUP(C333,[1]Sheet2!$A$1:$AS$610,8,FALSE)</f>
        <v>4979615000</v>
      </c>
      <c r="K333" s="42">
        <f>VLOOKUP(C333,[1]Sheet2!$A$1:$AS$610,9,FALSE)</f>
        <v>123097516000</v>
      </c>
      <c r="L333" s="42">
        <f t="shared" si="268"/>
        <v>1079772688000</v>
      </c>
      <c r="M333" s="42">
        <f>VLOOKUP(C333,[1]Sheet2!$A$1:$AS$610,11,FALSE)</f>
        <v>69370628000</v>
      </c>
      <c r="N333" s="42">
        <f>VLOOKUP(C333,[1]Sheet2!$A$1:$AS$610,12,FALSE)</f>
        <v>901379781000</v>
      </c>
      <c r="O333" s="42">
        <f>VLOOKUP(C333,[1]Sheet2!$A$1:$AS$610,13,FALSE)</f>
        <v>109022279000</v>
      </c>
      <c r="P333" s="42">
        <f t="shared" si="269"/>
        <v>427335837193</v>
      </c>
      <c r="Q333" s="42">
        <f>VLOOKUP(C333,[1]Sheet2!$A$1:$AS$610,15,FALSE)</f>
        <v>5000000000</v>
      </c>
      <c r="R333" s="42">
        <f>VLOOKUP(C333,[1]Sheet2!$A$1:$AS$610,16,FALSE)</f>
        <v>0</v>
      </c>
      <c r="S333" s="42">
        <f>VLOOKUP(C333,[1]Sheet2!$A$1:$AS$610,17,FALSE)</f>
        <v>80142740193</v>
      </c>
      <c r="T333" s="42">
        <f>VLOOKUP(C333,[1]Sheet2!$A$1:$AS$610,18,FALSE)</f>
        <v>212125384000</v>
      </c>
      <c r="U333" s="42">
        <f>VLOOKUP(C333,[1]Sheet2!$A$1:$AS$610,19,FALSE)</f>
        <v>130067713000</v>
      </c>
      <c r="V333" s="42">
        <f t="shared" si="270"/>
        <v>1722632736409</v>
      </c>
      <c r="W333" s="42">
        <f t="shared" si="271"/>
        <v>1030315686278</v>
      </c>
      <c r="X333" s="42">
        <f>VLOOKUP(C333,[1]Sheet2!$A$1:$AS$610,22,FALSE)</f>
        <v>759451701900</v>
      </c>
      <c r="Y333" s="42">
        <f>VLOOKUP(C333,[1]Sheet2!$A$1:$AS$610,23,FALSE)</f>
        <v>0</v>
      </c>
      <c r="Z333" s="42">
        <f>VLOOKUP(C333,[1]Sheet2!$A$1:$AS$610,24,FALSE)</f>
        <v>0</v>
      </c>
      <c r="AA333" s="42">
        <f>VLOOKUP(C333,[1]Sheet2!$A$1:$AS$610,25,FALSE)</f>
        <v>24899200000</v>
      </c>
      <c r="AB333" s="42">
        <f>VLOOKUP(C333,[1]Sheet2!$A$1:$AS$610,26,FALSE)</f>
        <v>2780000000</v>
      </c>
      <c r="AC333" s="42">
        <f>VLOOKUP(C333,[1]Sheet2!$A$1:$AS$610,27,FALSE)</f>
        <v>6973329600</v>
      </c>
      <c r="AD333" s="42">
        <f>VLOOKUP(C333,[1]Sheet2!$A$1:$AS$610,28,FALSE)</f>
        <v>225992343378</v>
      </c>
      <c r="AE333" s="42">
        <f>VLOOKUP(C333,[1]Sheet2!$A$1:$AS$610,29,FALSE)</f>
        <v>10219111400</v>
      </c>
      <c r="AF333" s="42">
        <f t="shared" si="272"/>
        <v>692317050131</v>
      </c>
      <c r="AG333" s="42">
        <f>VLOOKUP(C333,[1]Sheet2!$A$1:$AS$610,31,FALSE)</f>
        <v>91844331630</v>
      </c>
      <c r="AH333" s="42">
        <f>VLOOKUP(C333,[1]Sheet2!$A$1:$AS$610,32,FALSE)</f>
        <v>277755359746</v>
      </c>
      <c r="AI333" s="42">
        <f>VLOOKUP(C333,[1]Sheet2!$A$1:$AS$610,33,FALSE)</f>
        <v>322717358755</v>
      </c>
      <c r="AJ333" s="42">
        <f t="shared" si="273"/>
        <v>48606401395</v>
      </c>
      <c r="AK333" s="42">
        <f>VLOOKUP(C333,[1]Sheet2!$A$1:$AS$610,35,FALSE)</f>
        <v>48046160000</v>
      </c>
      <c r="AL333" s="42">
        <f>VLOOKUP(C333,[1]Sheet2!$A$1:$AS$610,36,FALSE)</f>
        <v>0</v>
      </c>
      <c r="AM333" s="42">
        <f>VLOOKUP(C333,[1]Sheet2!$A$1:$AS$610,37,FALSE)</f>
        <v>0</v>
      </c>
      <c r="AN333" s="42">
        <f>VLOOKUP(C333,[1]Sheet2!$A$1:$AS$610,38,FALSE)</f>
        <v>560241395</v>
      </c>
      <c r="AO333" s="42">
        <f>VLOOKUP(C333,[1]Sheet2!$A$1:$AS$610,39,FALSE)</f>
        <v>0</v>
      </c>
      <c r="AP333" s="42">
        <f>VLOOKUP(C333,[1]Sheet2!$A$1:$AS$610,40,FALSE)</f>
        <v>0</v>
      </c>
      <c r="AQ333" s="42">
        <f t="shared" si="274"/>
        <v>9000000000</v>
      </c>
      <c r="AR333" s="42">
        <f>VLOOKUP(C333,[1]Sheet2!$A$1:$AS$610,42,FALSE)</f>
        <v>4000000000</v>
      </c>
      <c r="AS333" s="42">
        <f>VLOOKUP(C333,[1]Sheet2!$A$1:$AS$610,43,FALSE)</f>
        <v>5000000000</v>
      </c>
      <c r="AT333" s="42">
        <f>VLOOKUP(C333,[1]Sheet2!$A$1:$AS$610,44,FALSE)</f>
        <v>0</v>
      </c>
      <c r="AU333" s="42">
        <f>VLOOKUP(C333,[1]Sheet2!$A$1:$AS$610,45,FALSE)</f>
        <v>0</v>
      </c>
      <c r="AV333" s="43">
        <f t="shared" si="275"/>
        <v>-39606401395</v>
      </c>
      <c r="AW333" s="43">
        <f t="shared" si="228"/>
        <v>39606401395</v>
      </c>
      <c r="AX333" s="44">
        <f t="shared" si="226"/>
        <v>0</v>
      </c>
    </row>
    <row r="334" spans="1:50" s="45" customFormat="1" ht="15" customHeight="1" x14ac:dyDescent="0.25">
      <c r="A334" s="37">
        <f t="shared" si="276"/>
        <v>256</v>
      </c>
      <c r="B334" s="37">
        <f t="shared" si="276"/>
        <v>27</v>
      </c>
      <c r="C334" s="38" t="s">
        <v>436</v>
      </c>
      <c r="D334" s="39" t="s">
        <v>179</v>
      </c>
      <c r="E334" s="40">
        <v>42704</v>
      </c>
      <c r="F334" s="41">
        <f t="shared" si="266"/>
        <v>2275235364022.7598</v>
      </c>
      <c r="G334" s="42">
        <f t="shared" si="267"/>
        <v>327384245108.76001</v>
      </c>
      <c r="H334" s="42">
        <v>168042322720</v>
      </c>
      <c r="I334" s="42">
        <v>20367629099</v>
      </c>
      <c r="J334" s="42">
        <v>11081531774.73</v>
      </c>
      <c r="K334" s="42">
        <v>127892761515.03</v>
      </c>
      <c r="L334" s="42">
        <f t="shared" si="268"/>
        <v>1521508265914</v>
      </c>
      <c r="M334" s="42">
        <v>88263120000</v>
      </c>
      <c r="N334" s="42">
        <v>1103617667914</v>
      </c>
      <c r="O334" s="42">
        <v>329627478000</v>
      </c>
      <c r="P334" s="42">
        <f t="shared" si="269"/>
        <v>426342853000</v>
      </c>
      <c r="Q334" s="42">
        <v>0</v>
      </c>
      <c r="R334" s="42">
        <v>0</v>
      </c>
      <c r="S334" s="42">
        <v>101718100000</v>
      </c>
      <c r="T334" s="42">
        <f>302322233000-252388557000</f>
        <v>49933676000</v>
      </c>
      <c r="U334" s="42">
        <f>22302520000+252388557000</f>
        <v>274691077000</v>
      </c>
      <c r="V334" s="42">
        <f t="shared" si="270"/>
        <v>2359296679985.8896</v>
      </c>
      <c r="W334" s="42">
        <f t="shared" si="271"/>
        <v>1458270305220.98</v>
      </c>
      <c r="X334" s="42">
        <v>993613682391.94995</v>
      </c>
      <c r="Y334" s="42">
        <v>0</v>
      </c>
      <c r="Z334" s="42">
        <v>0</v>
      </c>
      <c r="AA334" s="42">
        <v>58668140000</v>
      </c>
      <c r="AB334" s="42">
        <v>12449586000</v>
      </c>
      <c r="AC334" s="42">
        <v>18793629782</v>
      </c>
      <c r="AD334" s="42">
        <v>366654983992</v>
      </c>
      <c r="AE334" s="42">
        <v>8090283055.0299997</v>
      </c>
      <c r="AF334" s="42">
        <f t="shared" si="272"/>
        <v>901026374764.90991</v>
      </c>
      <c r="AG334" s="42">
        <v>104755494100</v>
      </c>
      <c r="AH334" s="42">
        <v>383424848539</v>
      </c>
      <c r="AI334" s="42">
        <v>412846032125.90997</v>
      </c>
      <c r="AJ334" s="42">
        <f t="shared" si="273"/>
        <v>86369008270.820007</v>
      </c>
      <c r="AK334" s="42">
        <v>77319008270.820007</v>
      </c>
      <c r="AL334" s="42">
        <v>0</v>
      </c>
      <c r="AM334" s="42">
        <v>0</v>
      </c>
      <c r="AN334" s="42">
        <v>6000000000</v>
      </c>
      <c r="AO334" s="42">
        <v>2500000000</v>
      </c>
      <c r="AP334" s="42">
        <v>550000000</v>
      </c>
      <c r="AQ334" s="42">
        <f t="shared" si="274"/>
        <v>2307692307.6900001</v>
      </c>
      <c r="AR334" s="42">
        <v>0</v>
      </c>
      <c r="AS334" s="42">
        <v>0</v>
      </c>
      <c r="AT334" s="42">
        <v>2307692307.6900001</v>
      </c>
      <c r="AU334" s="42">
        <v>0</v>
      </c>
      <c r="AV334" s="43">
        <f t="shared" si="275"/>
        <v>-84061315963.129883</v>
      </c>
      <c r="AW334" s="43">
        <f t="shared" si="228"/>
        <v>84061315963.130005</v>
      </c>
      <c r="AX334" s="44">
        <f t="shared" si="226"/>
        <v>1.220703125E-4</v>
      </c>
    </row>
    <row r="335" spans="1:50" s="45" customFormat="1" ht="15" customHeight="1" x14ac:dyDescent="0.25">
      <c r="A335" s="37">
        <f t="shared" si="276"/>
        <v>257</v>
      </c>
      <c r="B335" s="37">
        <f t="shared" si="276"/>
        <v>28</v>
      </c>
      <c r="C335" s="38" t="s">
        <v>437</v>
      </c>
      <c r="D335" s="39" t="s">
        <v>438</v>
      </c>
      <c r="E335" s="40">
        <v>42727</v>
      </c>
      <c r="F335" s="41">
        <f t="shared" si="266"/>
        <v>2405276678157.5</v>
      </c>
      <c r="G335" s="42">
        <f t="shared" si="267"/>
        <v>300115595403.5</v>
      </c>
      <c r="H335" s="42">
        <f>VLOOKUP(C335,[1]Sheet2!$A$1:$AS$610,6,FALSE)</f>
        <v>65070260000</v>
      </c>
      <c r="I335" s="42">
        <f>VLOOKUP(C335,[1]Sheet2!$A$1:$AS$610,7,FALSE)</f>
        <v>22609904000</v>
      </c>
      <c r="J335" s="42">
        <f>VLOOKUP(C335,[1]Sheet2!$A$1:$AS$610,8,FALSE)</f>
        <v>4553186053.5</v>
      </c>
      <c r="K335" s="42">
        <f>VLOOKUP(C335,[1]Sheet2!$A$1:$AS$610,9,FALSE)</f>
        <v>207882245350</v>
      </c>
      <c r="L335" s="42">
        <f t="shared" si="268"/>
        <v>1470446431609</v>
      </c>
      <c r="M335" s="42">
        <f>VLOOKUP(C335,[1]Sheet2!$A$1:$AS$610,11,FALSE)</f>
        <v>73629467609</v>
      </c>
      <c r="N335" s="42">
        <f>VLOOKUP(C335,[1]Sheet2!$A$1:$AS$610,12,FALSE)</f>
        <v>1257481115000</v>
      </c>
      <c r="O335" s="42">
        <f>VLOOKUP(C335,[1]Sheet2!$A$1:$AS$610,13,FALSE)</f>
        <v>139335849000</v>
      </c>
      <c r="P335" s="42">
        <f t="shared" si="269"/>
        <v>634714651145</v>
      </c>
      <c r="Q335" s="42">
        <f>VLOOKUP(C335,[1]Sheet2!$A$1:$AS$610,15,FALSE)</f>
        <v>0</v>
      </c>
      <c r="R335" s="42">
        <f>VLOOKUP(C335,[1]Sheet2!$A$1:$AS$610,16,FALSE)</f>
        <v>0</v>
      </c>
      <c r="S335" s="42">
        <f>VLOOKUP(C335,[1]Sheet2!$A$1:$AS$610,17,FALSE)</f>
        <v>127591822145</v>
      </c>
      <c r="T335" s="42">
        <f>VLOOKUP(C335,[1]Sheet2!$A$1:$AS$610,18,FALSE)</f>
        <v>303973264000</v>
      </c>
      <c r="U335" s="42">
        <f>VLOOKUP(C335,[1]Sheet2!$A$1:$AS$610,19,FALSE)</f>
        <v>203149565000</v>
      </c>
      <c r="V335" s="42">
        <f t="shared" si="270"/>
        <v>2393283166157.5</v>
      </c>
      <c r="W335" s="42">
        <f t="shared" si="271"/>
        <v>1541158935431.5</v>
      </c>
      <c r="X335" s="42">
        <f>VLOOKUP(C335,[1]Sheet2!$A$1:$AS$610,22,FALSE)</f>
        <v>1129522354031.5</v>
      </c>
      <c r="Y335" s="42">
        <f>VLOOKUP(C335,[1]Sheet2!$A$1:$AS$610,23,FALSE)</f>
        <v>0</v>
      </c>
      <c r="Z335" s="42">
        <f>VLOOKUP(C335,[1]Sheet2!$A$1:$AS$610,24,FALSE)</f>
        <v>0</v>
      </c>
      <c r="AA335" s="42">
        <f>VLOOKUP(C335,[1]Sheet2!$A$1:$AS$610,25,FALSE)</f>
        <v>60837200000</v>
      </c>
      <c r="AB335" s="42">
        <f>VLOOKUP(C335,[1]Sheet2!$A$1:$AS$610,26,FALSE)</f>
        <v>6391000000</v>
      </c>
      <c r="AC335" s="42">
        <f>VLOOKUP(C335,[1]Sheet2!$A$1:$AS$610,27,FALSE)</f>
        <v>8768016400</v>
      </c>
      <c r="AD335" s="42">
        <f>VLOOKUP(C335,[1]Sheet2!$A$1:$AS$610,28,FALSE)</f>
        <v>330640365000</v>
      </c>
      <c r="AE335" s="42">
        <f>VLOOKUP(C335,[1]Sheet2!$A$1:$AS$610,29,FALSE)</f>
        <v>5000000000</v>
      </c>
      <c r="AF335" s="42">
        <f t="shared" si="272"/>
        <v>852124230726</v>
      </c>
      <c r="AG335" s="42">
        <f>VLOOKUP(C335,[1]Sheet2!$A$1:$AS$610,31,FALSE)</f>
        <v>81240628200</v>
      </c>
      <c r="AH335" s="42">
        <f>VLOOKUP(C335,[1]Sheet2!$A$1:$AS$610,32,FALSE)</f>
        <v>490950476587</v>
      </c>
      <c r="AI335" s="42">
        <f>VLOOKUP(C335,[1]Sheet2!$A$1:$AS$610,33,FALSE)</f>
        <v>279933125939</v>
      </c>
      <c r="AJ335" s="42">
        <f t="shared" si="273"/>
        <v>2006488000</v>
      </c>
      <c r="AK335" s="42">
        <f>VLOOKUP(C335,[1]Sheet2!$A$1:$AS$610,35,FALSE)</f>
        <v>2006488000</v>
      </c>
      <c r="AL335" s="42">
        <f>VLOOKUP(C335,[1]Sheet2!$A$1:$AS$610,36,FALSE)</f>
        <v>0</v>
      </c>
      <c r="AM335" s="42">
        <f>VLOOKUP(C335,[1]Sheet2!$A$1:$AS$610,37,FALSE)</f>
        <v>0</v>
      </c>
      <c r="AN335" s="42">
        <f>VLOOKUP(C335,[1]Sheet2!$A$1:$AS$610,38,FALSE)</f>
        <v>0</v>
      </c>
      <c r="AO335" s="42">
        <f>VLOOKUP(C335,[1]Sheet2!$A$1:$AS$610,39,FALSE)</f>
        <v>0</v>
      </c>
      <c r="AP335" s="42">
        <f>VLOOKUP(C335,[1]Sheet2!$A$1:$AS$610,40,FALSE)</f>
        <v>0</v>
      </c>
      <c r="AQ335" s="42">
        <f t="shared" si="274"/>
        <v>14000000000</v>
      </c>
      <c r="AR335" s="42">
        <f>VLOOKUP(C335,[1]Sheet2!$A$1:$AS$610,42,FALSE)</f>
        <v>14000000000</v>
      </c>
      <c r="AS335" s="42">
        <f>VLOOKUP(C335,[1]Sheet2!$A$1:$AS$610,43,FALSE)</f>
        <v>0</v>
      </c>
      <c r="AT335" s="42">
        <f>VLOOKUP(C335,[1]Sheet2!$A$1:$AS$610,44,FALSE)</f>
        <v>0</v>
      </c>
      <c r="AU335" s="42">
        <f>VLOOKUP(C335,[1]Sheet2!$A$1:$AS$610,45,FALSE)</f>
        <v>0</v>
      </c>
      <c r="AV335" s="43">
        <f t="shared" si="275"/>
        <v>11993512000</v>
      </c>
      <c r="AW335" s="43">
        <f t="shared" si="228"/>
        <v>-11993512000</v>
      </c>
      <c r="AX335" s="44">
        <f t="shared" si="226"/>
        <v>0</v>
      </c>
    </row>
    <row r="336" spans="1:50" s="45" customFormat="1" ht="15" customHeight="1" x14ac:dyDescent="0.25">
      <c r="A336" s="46">
        <f t="shared" si="276"/>
        <v>258</v>
      </c>
      <c r="B336" s="46">
        <f t="shared" si="276"/>
        <v>29</v>
      </c>
      <c r="C336" s="47" t="s">
        <v>439</v>
      </c>
      <c r="D336" s="58" t="s">
        <v>99</v>
      </c>
      <c r="E336" s="57">
        <v>42727</v>
      </c>
      <c r="F336" s="41">
        <f t="shared" si="266"/>
        <v>2281069645123</v>
      </c>
      <c r="G336" s="42">
        <f t="shared" si="267"/>
        <v>436206710186</v>
      </c>
      <c r="H336" s="42">
        <f>VLOOKUP(C336,[1]Sheet2!$A$1:$AS$610,6,FALSE)</f>
        <v>254712817100</v>
      </c>
      <c r="I336" s="42">
        <f>VLOOKUP(C336,[1]Sheet2!$A$1:$AS$610,7,FALSE)</f>
        <v>41589253367</v>
      </c>
      <c r="J336" s="42">
        <f>VLOOKUP(C336,[1]Sheet2!$A$1:$AS$610,8,FALSE)</f>
        <v>4650448443</v>
      </c>
      <c r="K336" s="42">
        <f>VLOOKUP(C336,[1]Sheet2!$A$1:$AS$610,9,FALSE)</f>
        <v>135254191276</v>
      </c>
      <c r="L336" s="42">
        <f t="shared" si="268"/>
        <v>1270208324052</v>
      </c>
      <c r="M336" s="42">
        <f>VLOOKUP(C336,[1]Sheet2!$A$1:$AS$610,11,FALSE)</f>
        <v>77553955928</v>
      </c>
      <c r="N336" s="42">
        <f>VLOOKUP(C336,[1]Sheet2!$A$1:$AS$610,12,FALSE)</f>
        <v>1062967289124</v>
      </c>
      <c r="O336" s="42">
        <f>VLOOKUP(C336,[1]Sheet2!$A$1:$AS$610,13,FALSE)</f>
        <v>129687079000</v>
      </c>
      <c r="P336" s="42">
        <f t="shared" si="269"/>
        <v>574654610885</v>
      </c>
      <c r="Q336" s="42">
        <f>VLOOKUP(C336,[1]Sheet2!$A$1:$AS$610,15,FALSE)</f>
        <v>0</v>
      </c>
      <c r="R336" s="42">
        <f>VLOOKUP(C336,[1]Sheet2!$A$1:$AS$610,16,FALSE)</f>
        <v>0</v>
      </c>
      <c r="S336" s="42">
        <f>VLOOKUP(C336,[1]Sheet2!$A$1:$AS$610,17,FALSE)</f>
        <v>128371013885</v>
      </c>
      <c r="T336" s="42">
        <f>VLOOKUP(C336,[1]Sheet2!$A$1:$AS$610,18,FALSE)</f>
        <v>209818470000</v>
      </c>
      <c r="U336" s="42">
        <f>VLOOKUP(C336,[1]Sheet2!$A$1:$AS$610,19,FALSE)</f>
        <v>236465127000</v>
      </c>
      <c r="V336" s="42">
        <f t="shared" si="270"/>
        <v>2425139652407</v>
      </c>
      <c r="W336" s="42">
        <f t="shared" si="271"/>
        <v>1389243008335</v>
      </c>
      <c r="X336" s="42">
        <f>VLOOKUP(C336,[1]Sheet2!$A$1:$AS$610,22,FALSE)</f>
        <v>928520149878</v>
      </c>
      <c r="Y336" s="42">
        <f>VLOOKUP(C336,[1]Sheet2!$A$1:$AS$610,23,FALSE)</f>
        <v>0</v>
      </c>
      <c r="Z336" s="42">
        <f>VLOOKUP(C336,[1]Sheet2!$A$1:$AS$610,24,FALSE)</f>
        <v>0</v>
      </c>
      <c r="AA336" s="42">
        <f>VLOOKUP(C336,[1]Sheet2!$A$1:$AS$610,25,FALSE)</f>
        <v>31123000000</v>
      </c>
      <c r="AB336" s="42">
        <f>VLOOKUP(C336,[1]Sheet2!$A$1:$AS$610,26,FALSE)</f>
        <v>1455000000</v>
      </c>
      <c r="AC336" s="42">
        <f>VLOOKUP(C336,[1]Sheet2!$A$1:$AS$610,27,FALSE)</f>
        <v>31540527400</v>
      </c>
      <c r="AD336" s="42">
        <f>VLOOKUP(C336,[1]Sheet2!$A$1:$AS$610,28,FALSE)</f>
        <v>395604331057</v>
      </c>
      <c r="AE336" s="42">
        <f>VLOOKUP(C336,[1]Sheet2!$A$1:$AS$610,29,FALSE)</f>
        <v>1000000000</v>
      </c>
      <c r="AF336" s="42">
        <f t="shared" si="272"/>
        <v>1035896644072</v>
      </c>
      <c r="AG336" s="42">
        <f>VLOOKUP(C336,[1]Sheet2!$A$1:$AS$610,31,FALSE)</f>
        <v>87761268657</v>
      </c>
      <c r="AH336" s="42">
        <f>VLOOKUP(C336,[1]Sheet2!$A$1:$AS$610,32,FALSE)</f>
        <v>333115840167</v>
      </c>
      <c r="AI336" s="42">
        <f>VLOOKUP(C336,[1]Sheet2!$A$1:$AS$610,33,FALSE)</f>
        <v>615019535248</v>
      </c>
      <c r="AJ336" s="42">
        <f t="shared" si="273"/>
        <v>144070007284</v>
      </c>
      <c r="AK336" s="42">
        <f>VLOOKUP(C336,[1]Sheet2!$A$1:$AS$610,35,FALSE)</f>
        <v>144070007284</v>
      </c>
      <c r="AL336" s="42">
        <f>VLOOKUP(C336,[1]Sheet2!$A$1:$AS$610,36,FALSE)</f>
        <v>0</v>
      </c>
      <c r="AM336" s="42">
        <f>VLOOKUP(C336,[1]Sheet2!$A$1:$AS$610,37,FALSE)</f>
        <v>0</v>
      </c>
      <c r="AN336" s="42">
        <f>VLOOKUP(C336,[1]Sheet2!$A$1:$AS$610,38,FALSE)</f>
        <v>0</v>
      </c>
      <c r="AO336" s="42">
        <f>VLOOKUP(C336,[1]Sheet2!$A$1:$AS$610,39,FALSE)</f>
        <v>0</v>
      </c>
      <c r="AP336" s="42">
        <f>VLOOKUP(C336,[1]Sheet2!$A$1:$AS$610,40,FALSE)</f>
        <v>0</v>
      </c>
      <c r="AQ336" s="42">
        <f t="shared" si="274"/>
        <v>0</v>
      </c>
      <c r="AR336" s="42">
        <f>VLOOKUP(C336,[1]Sheet2!$A$1:$AS$610,42,FALSE)</f>
        <v>0</v>
      </c>
      <c r="AS336" s="42">
        <f>VLOOKUP(C336,[1]Sheet2!$A$1:$AS$610,43,FALSE)</f>
        <v>0</v>
      </c>
      <c r="AT336" s="42">
        <f>VLOOKUP(C336,[1]Sheet2!$A$1:$AS$610,44,FALSE)</f>
        <v>0</v>
      </c>
      <c r="AU336" s="42">
        <f>VLOOKUP(C336,[1]Sheet2!$A$1:$AS$610,45,FALSE)</f>
        <v>0</v>
      </c>
      <c r="AV336" s="43">
        <f t="shared" si="275"/>
        <v>-144070007284</v>
      </c>
      <c r="AW336" s="43">
        <f t="shared" si="228"/>
        <v>144070007284</v>
      </c>
      <c r="AX336" s="44">
        <f t="shared" si="226"/>
        <v>0</v>
      </c>
    </row>
    <row r="337" spans="1:50" s="45" customFormat="1" ht="15" customHeight="1" x14ac:dyDescent="0.25">
      <c r="A337" s="37">
        <f t="shared" si="276"/>
        <v>259</v>
      </c>
      <c r="B337" s="37">
        <f t="shared" si="276"/>
        <v>30</v>
      </c>
      <c r="C337" s="38" t="s">
        <v>440</v>
      </c>
      <c r="D337" s="39" t="s">
        <v>90</v>
      </c>
      <c r="E337" s="40">
        <v>42734</v>
      </c>
      <c r="F337" s="41">
        <f t="shared" si="266"/>
        <v>822180107664</v>
      </c>
      <c r="G337" s="42">
        <f t="shared" si="267"/>
        <v>124057978289</v>
      </c>
      <c r="H337" s="42">
        <f>VLOOKUP(C337,[1]Sheet2!$A$1:$AS$610,6,FALSE)</f>
        <v>101325000000</v>
      </c>
      <c r="I337" s="42">
        <f>VLOOKUP(C337,[1]Sheet2!$A$1:$AS$610,7,FALSE)</f>
        <v>7639973391</v>
      </c>
      <c r="J337" s="42">
        <f>VLOOKUP(C337,[1]Sheet2!$A$1:$AS$610,8,FALSE)</f>
        <v>2152462133</v>
      </c>
      <c r="K337" s="42">
        <f>VLOOKUP(C337,[1]Sheet2!$A$1:$AS$610,9,FALSE)</f>
        <v>12940542765</v>
      </c>
      <c r="L337" s="42">
        <f t="shared" si="268"/>
        <v>589406177000</v>
      </c>
      <c r="M337" s="42">
        <f>VLOOKUP(C337,[1]Sheet2!$A$1:$AS$610,11,FALSE)</f>
        <v>59603619000</v>
      </c>
      <c r="N337" s="42">
        <f>VLOOKUP(C337,[1]Sheet2!$A$1:$AS$610,12,FALSE)</f>
        <v>480460016000</v>
      </c>
      <c r="O337" s="42">
        <f>VLOOKUP(C337,[1]Sheet2!$A$1:$AS$610,13,FALSE)</f>
        <v>49342542000</v>
      </c>
      <c r="P337" s="42">
        <f t="shared" si="269"/>
        <v>108715952375</v>
      </c>
      <c r="Q337" s="42">
        <f>VLOOKUP(C337,[1]Sheet2!$A$1:$AS$610,15,FALSE)</f>
        <v>0</v>
      </c>
      <c r="R337" s="42">
        <f>VLOOKUP(C337,[1]Sheet2!$A$1:$AS$610,16,FALSE)</f>
        <v>0</v>
      </c>
      <c r="S337" s="42">
        <f>VLOOKUP(C337,[1]Sheet2!$A$1:$AS$610,17,FALSE)</f>
        <v>49851231375</v>
      </c>
      <c r="T337" s="42">
        <f>VLOOKUP(C337,[1]Sheet2!$A$1:$AS$610,18,FALSE)</f>
        <v>38401090000</v>
      </c>
      <c r="U337" s="42">
        <f>VLOOKUP(C337,[1]Sheet2!$A$1:$AS$610,19,FALSE)</f>
        <v>20463631000</v>
      </c>
      <c r="V337" s="42">
        <f t="shared" si="270"/>
        <v>844813121972</v>
      </c>
      <c r="W337" s="42">
        <f t="shared" si="271"/>
        <v>429014767575</v>
      </c>
      <c r="X337" s="42">
        <f>VLOOKUP(C337,[1]Sheet2!$A$1:$AS$610,22,FALSE)</f>
        <v>296052036575</v>
      </c>
      <c r="Y337" s="42">
        <f>VLOOKUP(C337,[1]Sheet2!$A$1:$AS$610,23,FALSE)</f>
        <v>0</v>
      </c>
      <c r="Z337" s="42">
        <f>VLOOKUP(C337,[1]Sheet2!$A$1:$AS$610,24,FALSE)</f>
        <v>0</v>
      </c>
      <c r="AA337" s="42">
        <f>VLOOKUP(C337,[1]Sheet2!$A$1:$AS$610,25,FALSE)</f>
        <v>73281077400</v>
      </c>
      <c r="AB337" s="42">
        <f>VLOOKUP(C337,[1]Sheet2!$A$1:$AS$610,26,FALSE)</f>
        <v>7660360000</v>
      </c>
      <c r="AC337" s="42">
        <f>VLOOKUP(C337,[1]Sheet2!$A$1:$AS$610,27,FALSE)</f>
        <v>8656890400</v>
      </c>
      <c r="AD337" s="42">
        <f>VLOOKUP(C337,[1]Sheet2!$A$1:$AS$610,28,FALSE)</f>
        <v>42364403200</v>
      </c>
      <c r="AE337" s="42">
        <f>VLOOKUP(C337,[1]Sheet2!$A$1:$AS$610,29,FALSE)</f>
        <v>1000000000</v>
      </c>
      <c r="AF337" s="42">
        <f t="shared" si="272"/>
        <v>415798354397</v>
      </c>
      <c r="AG337" s="42">
        <f>VLOOKUP(C337,[1]Sheet2!$A$1:$AS$610,31,FALSE)</f>
        <v>50656573381</v>
      </c>
      <c r="AH337" s="42">
        <f>VLOOKUP(C337,[1]Sheet2!$A$1:$AS$610,32,FALSE)</f>
        <v>197287494617</v>
      </c>
      <c r="AI337" s="42">
        <f>VLOOKUP(C337,[1]Sheet2!$A$1:$AS$610,33,FALSE)</f>
        <v>167854286399</v>
      </c>
      <c r="AJ337" s="42">
        <f t="shared" si="273"/>
        <v>25633014308</v>
      </c>
      <c r="AK337" s="42">
        <f>VLOOKUP(C337,[1]Sheet2!$A$1:$AS$610,35,FALSE)</f>
        <v>25633014308</v>
      </c>
      <c r="AL337" s="42">
        <f>VLOOKUP(C337,[1]Sheet2!$A$1:$AS$610,36,FALSE)</f>
        <v>0</v>
      </c>
      <c r="AM337" s="42">
        <f>VLOOKUP(C337,[1]Sheet2!$A$1:$AS$610,37,FALSE)</f>
        <v>0</v>
      </c>
      <c r="AN337" s="42">
        <f>VLOOKUP(C337,[1]Sheet2!$A$1:$AS$610,38,FALSE)</f>
        <v>0</v>
      </c>
      <c r="AO337" s="42">
        <f>VLOOKUP(C337,[1]Sheet2!$A$1:$AS$610,39,FALSE)</f>
        <v>0</v>
      </c>
      <c r="AP337" s="42">
        <f>VLOOKUP(C337,[1]Sheet2!$A$1:$AS$610,40,FALSE)</f>
        <v>0</v>
      </c>
      <c r="AQ337" s="42">
        <f t="shared" si="274"/>
        <v>3000000000</v>
      </c>
      <c r="AR337" s="42">
        <f>VLOOKUP(C337,[1]Sheet2!$A$1:$AS$610,42,FALSE)</f>
        <v>0</v>
      </c>
      <c r="AS337" s="42">
        <f>VLOOKUP(C337,[1]Sheet2!$A$1:$AS$610,43,FALSE)</f>
        <v>3000000000</v>
      </c>
      <c r="AT337" s="42">
        <f>VLOOKUP(C337,[1]Sheet2!$A$1:$AS$610,44,FALSE)</f>
        <v>0</v>
      </c>
      <c r="AU337" s="42">
        <f>VLOOKUP(C337,[1]Sheet2!$A$1:$AS$610,45,FALSE)</f>
        <v>0</v>
      </c>
      <c r="AV337" s="43">
        <f t="shared" si="275"/>
        <v>-22633014308</v>
      </c>
      <c r="AW337" s="43">
        <f t="shared" si="228"/>
        <v>22633014308</v>
      </c>
      <c r="AX337" s="44">
        <f t="shared" si="226"/>
        <v>0</v>
      </c>
    </row>
    <row r="338" spans="1:50" s="45" customFormat="1" ht="15" customHeight="1" x14ac:dyDescent="0.25">
      <c r="A338" s="37">
        <f t="shared" si="276"/>
        <v>260</v>
      </c>
      <c r="B338" s="37">
        <f t="shared" si="276"/>
        <v>31</v>
      </c>
      <c r="C338" s="38" t="s">
        <v>441</v>
      </c>
      <c r="D338" s="39" t="s">
        <v>101</v>
      </c>
      <c r="E338" s="40">
        <v>42734</v>
      </c>
      <c r="F338" s="41">
        <f t="shared" si="266"/>
        <v>780202673085</v>
      </c>
      <c r="G338" s="42">
        <f t="shared" si="267"/>
        <v>123002774937</v>
      </c>
      <c r="H338" s="42">
        <v>27047724702</v>
      </c>
      <c r="I338" s="42">
        <v>8193125085</v>
      </c>
      <c r="J338" s="42">
        <v>1022000000</v>
      </c>
      <c r="K338" s="42">
        <v>86739925150</v>
      </c>
      <c r="L338" s="42">
        <f t="shared" si="268"/>
        <v>556690997645</v>
      </c>
      <c r="M338" s="42">
        <v>69955670645</v>
      </c>
      <c r="N338" s="42">
        <v>428743959000</v>
      </c>
      <c r="O338" s="42">
        <v>57991368000</v>
      </c>
      <c r="P338" s="42">
        <f t="shared" si="269"/>
        <v>100508900503</v>
      </c>
      <c r="Q338" s="42">
        <v>0</v>
      </c>
      <c r="R338" s="42">
        <v>0</v>
      </c>
      <c r="S338" s="42">
        <v>60853580503</v>
      </c>
      <c r="T338" s="42">
        <v>39655320000</v>
      </c>
      <c r="U338" s="42">
        <v>0</v>
      </c>
      <c r="V338" s="42">
        <f t="shared" si="270"/>
        <v>800075601940</v>
      </c>
      <c r="W338" s="42">
        <f t="shared" si="271"/>
        <v>325273800819.40002</v>
      </c>
      <c r="X338" s="42">
        <v>301899800859.40002</v>
      </c>
      <c r="Y338" s="42">
        <v>0</v>
      </c>
      <c r="Z338" s="42">
        <v>0</v>
      </c>
      <c r="AA338" s="42">
        <v>10750000000</v>
      </c>
      <c r="AB338" s="42">
        <v>3124000000</v>
      </c>
      <c r="AC338" s="42">
        <v>0</v>
      </c>
      <c r="AD338" s="42">
        <v>7499999960</v>
      </c>
      <c r="AE338" s="42">
        <v>2000000000</v>
      </c>
      <c r="AF338" s="42">
        <f t="shared" si="272"/>
        <v>474801801120.59998</v>
      </c>
      <c r="AG338" s="42">
        <v>35631223310</v>
      </c>
      <c r="AH338" s="42">
        <v>279715546339.79999</v>
      </c>
      <c r="AI338" s="42">
        <v>159455031470.79999</v>
      </c>
      <c r="AJ338" s="42">
        <f t="shared" si="273"/>
        <v>21872928855</v>
      </c>
      <c r="AK338" s="42">
        <v>21872928855</v>
      </c>
      <c r="AL338" s="42">
        <v>0</v>
      </c>
      <c r="AM338" s="42">
        <v>0</v>
      </c>
      <c r="AN338" s="42">
        <v>0</v>
      </c>
      <c r="AO338" s="42">
        <v>0</v>
      </c>
      <c r="AP338" s="42">
        <v>0</v>
      </c>
      <c r="AQ338" s="42">
        <f t="shared" si="274"/>
        <v>2000000000</v>
      </c>
      <c r="AR338" s="42">
        <v>0</v>
      </c>
      <c r="AS338" s="42">
        <v>2000000000</v>
      </c>
      <c r="AT338" s="42">
        <v>0</v>
      </c>
      <c r="AU338" s="42">
        <v>0</v>
      </c>
      <c r="AV338" s="43">
        <f t="shared" si="275"/>
        <v>-19872928855</v>
      </c>
      <c r="AW338" s="43">
        <f t="shared" si="228"/>
        <v>19872928855</v>
      </c>
      <c r="AX338" s="44">
        <f t="shared" si="226"/>
        <v>0</v>
      </c>
    </row>
    <row r="339" spans="1:50" s="45" customFormat="1" ht="15" customHeight="1" x14ac:dyDescent="0.25">
      <c r="A339" s="37">
        <f t="shared" si="276"/>
        <v>261</v>
      </c>
      <c r="B339" s="37">
        <f t="shared" si="276"/>
        <v>32</v>
      </c>
      <c r="C339" s="38" t="s">
        <v>442</v>
      </c>
      <c r="D339" s="39" t="s">
        <v>90</v>
      </c>
      <c r="E339" s="40">
        <v>42734</v>
      </c>
      <c r="F339" s="41">
        <f t="shared" si="266"/>
        <v>1152340169254.6201</v>
      </c>
      <c r="G339" s="42">
        <f t="shared" si="267"/>
        <v>202308331247.62</v>
      </c>
      <c r="H339" s="42">
        <v>75432321913</v>
      </c>
      <c r="I339" s="42">
        <v>10240938750</v>
      </c>
      <c r="J339" s="42">
        <v>1816023075.6199999</v>
      </c>
      <c r="K339" s="42">
        <v>114819047509</v>
      </c>
      <c r="L339" s="42">
        <f t="shared" si="268"/>
        <v>810155709007</v>
      </c>
      <c r="M339" s="42">
        <v>113696837837</v>
      </c>
      <c r="N339" s="42">
        <v>640152240170</v>
      </c>
      <c r="O339" s="42">
        <v>56306631000</v>
      </c>
      <c r="P339" s="42">
        <f t="shared" si="269"/>
        <v>139876129000</v>
      </c>
      <c r="Q339" s="42">
        <v>0</v>
      </c>
      <c r="R339" s="42">
        <v>0</v>
      </c>
      <c r="S339" s="42">
        <v>70145207000</v>
      </c>
      <c r="T339" s="42">
        <v>69730922000</v>
      </c>
      <c r="U339" s="42">
        <v>0</v>
      </c>
      <c r="V339" s="42">
        <f t="shared" si="270"/>
        <v>1343004503718</v>
      </c>
      <c r="W339" s="42">
        <f t="shared" si="271"/>
        <v>518893504275</v>
      </c>
      <c r="X339" s="42">
        <v>446127515000</v>
      </c>
      <c r="Y339" s="42">
        <v>0</v>
      </c>
      <c r="Z339" s="42">
        <v>0</v>
      </c>
      <c r="AA339" s="42">
        <v>33687629250</v>
      </c>
      <c r="AB339" s="42">
        <v>32051299350</v>
      </c>
      <c r="AC339" s="42">
        <v>0</v>
      </c>
      <c r="AD339" s="42">
        <v>727060675</v>
      </c>
      <c r="AE339" s="42">
        <v>6300000000</v>
      </c>
      <c r="AF339" s="42">
        <f t="shared" si="272"/>
        <v>824110999443</v>
      </c>
      <c r="AG339" s="42">
        <v>128830221200</v>
      </c>
      <c r="AH339" s="42">
        <v>399561308621</v>
      </c>
      <c r="AI339" s="42">
        <v>295719469622</v>
      </c>
      <c r="AJ339" s="42">
        <f t="shared" si="273"/>
        <v>210664334463.38</v>
      </c>
      <c r="AK339" s="42">
        <v>210664334463.38</v>
      </c>
      <c r="AL339" s="42">
        <v>0</v>
      </c>
      <c r="AM339" s="42">
        <v>0</v>
      </c>
      <c r="AN339" s="42">
        <v>0</v>
      </c>
      <c r="AO339" s="42">
        <v>0</v>
      </c>
      <c r="AP339" s="42">
        <v>0</v>
      </c>
      <c r="AQ339" s="42">
        <f t="shared" si="274"/>
        <v>20000000000</v>
      </c>
      <c r="AR339" s="42">
        <v>0</v>
      </c>
      <c r="AS339" s="42">
        <v>20000000000</v>
      </c>
      <c r="AT339" s="42">
        <v>0</v>
      </c>
      <c r="AU339" s="42">
        <v>0</v>
      </c>
      <c r="AV339" s="43">
        <f t="shared" si="275"/>
        <v>-190664334463.37988</v>
      </c>
      <c r="AW339" s="43">
        <f t="shared" si="228"/>
        <v>190664334463.38</v>
      </c>
      <c r="AX339" s="44">
        <f t="shared" ref="AX339:AX401" si="277">AW339+AV339</f>
        <v>0</v>
      </c>
    </row>
    <row r="340" spans="1:50" s="45" customFormat="1" ht="15" customHeight="1" x14ac:dyDescent="0.25">
      <c r="A340" s="37">
        <f t="shared" si="276"/>
        <v>262</v>
      </c>
      <c r="B340" s="37">
        <f t="shared" si="276"/>
        <v>33</v>
      </c>
      <c r="C340" s="38" t="s">
        <v>443</v>
      </c>
      <c r="D340" s="39" t="s">
        <v>92</v>
      </c>
      <c r="E340" s="40">
        <v>42727</v>
      </c>
      <c r="F340" s="41">
        <f t="shared" si="266"/>
        <v>926989852000</v>
      </c>
      <c r="G340" s="42">
        <f t="shared" si="267"/>
        <v>159324617000</v>
      </c>
      <c r="H340" s="42">
        <v>55000000000</v>
      </c>
      <c r="I340" s="42">
        <v>13144200000</v>
      </c>
      <c r="J340" s="42">
        <v>12093398000</v>
      </c>
      <c r="K340" s="42">
        <v>79087019000</v>
      </c>
      <c r="L340" s="42">
        <f t="shared" si="268"/>
        <v>698953575000</v>
      </c>
      <c r="M340" s="42">
        <f>59639455000+11754777000</f>
        <v>71394232000</v>
      </c>
      <c r="N340" s="42">
        <v>529893643000</v>
      </c>
      <c r="O340" s="42">
        <v>97665700000</v>
      </c>
      <c r="P340" s="42">
        <f t="shared" si="269"/>
        <v>68711660000</v>
      </c>
      <c r="Q340" s="42">
        <v>0</v>
      </c>
      <c r="R340" s="42">
        <v>0</v>
      </c>
      <c r="S340" s="42">
        <v>60648410000</v>
      </c>
      <c r="T340" s="42">
        <v>7500000000</v>
      </c>
      <c r="U340" s="42">
        <v>563250000</v>
      </c>
      <c r="V340" s="42">
        <f t="shared" si="270"/>
        <v>1065475091000</v>
      </c>
      <c r="W340" s="42">
        <f t="shared" si="271"/>
        <v>478346613000</v>
      </c>
      <c r="X340" s="42">
        <v>388100674000</v>
      </c>
      <c r="Y340" s="42">
        <v>0</v>
      </c>
      <c r="Z340" s="42">
        <v>0</v>
      </c>
      <c r="AA340" s="42">
        <v>7076082000</v>
      </c>
      <c r="AB340" s="42">
        <v>5276980000</v>
      </c>
      <c r="AC340" s="42">
        <v>0</v>
      </c>
      <c r="AD340" s="42">
        <v>627851000</v>
      </c>
      <c r="AE340" s="42">
        <v>77265026000</v>
      </c>
      <c r="AF340" s="42">
        <f t="shared" si="272"/>
        <v>587128478000</v>
      </c>
      <c r="AG340" s="42">
        <v>56724154000</v>
      </c>
      <c r="AH340" s="42">
        <v>314902931000</v>
      </c>
      <c r="AI340" s="42">
        <v>215501393000</v>
      </c>
      <c r="AJ340" s="42">
        <f t="shared" si="273"/>
        <v>138485239000</v>
      </c>
      <c r="AK340" s="42">
        <v>138485239000</v>
      </c>
      <c r="AL340" s="42">
        <v>0</v>
      </c>
      <c r="AM340" s="42">
        <v>0</v>
      </c>
      <c r="AN340" s="42">
        <v>0</v>
      </c>
      <c r="AO340" s="42">
        <v>0</v>
      </c>
      <c r="AP340" s="42">
        <v>0</v>
      </c>
      <c r="AQ340" s="42">
        <f t="shared" si="274"/>
        <v>0</v>
      </c>
      <c r="AR340" s="42">
        <v>0</v>
      </c>
      <c r="AS340" s="42">
        <v>0</v>
      </c>
      <c r="AT340" s="42">
        <v>0</v>
      </c>
      <c r="AU340" s="42">
        <v>0</v>
      </c>
      <c r="AV340" s="43">
        <f t="shared" si="275"/>
        <v>-138485239000</v>
      </c>
      <c r="AW340" s="43">
        <f t="shared" si="228"/>
        <v>138485239000</v>
      </c>
      <c r="AX340" s="44">
        <f t="shared" si="277"/>
        <v>0</v>
      </c>
    </row>
    <row r="341" spans="1:50" s="45" customFormat="1" ht="15" customHeight="1" x14ac:dyDescent="0.25">
      <c r="A341" s="37">
        <f t="shared" ref="A341:B345" si="278">A340+1</f>
        <v>263</v>
      </c>
      <c r="B341" s="37">
        <f t="shared" si="278"/>
        <v>34</v>
      </c>
      <c r="C341" s="38" t="s">
        <v>444</v>
      </c>
      <c r="D341" s="39" t="s">
        <v>96</v>
      </c>
      <c r="E341" s="40">
        <v>42733</v>
      </c>
      <c r="F341" s="41">
        <f t="shared" si="266"/>
        <v>1782034511750.6499</v>
      </c>
      <c r="G341" s="42">
        <f t="shared" si="267"/>
        <v>409473763215.65002</v>
      </c>
      <c r="H341" s="42">
        <f>VLOOKUP(C341,[1]Sheet2!$A$1:$AS$610,6,FALSE)</f>
        <v>315000000000</v>
      </c>
      <c r="I341" s="42">
        <f>VLOOKUP(C341,[1]Sheet2!$A$1:$AS$610,7,FALSE)</f>
        <v>50931947200</v>
      </c>
      <c r="J341" s="42">
        <f>VLOOKUP(C341,[1]Sheet2!$A$1:$AS$610,8,FALSE)</f>
        <v>15716683768.139999</v>
      </c>
      <c r="K341" s="42">
        <f>VLOOKUP(C341,[1]Sheet2!$A$1:$AS$610,9,FALSE)</f>
        <v>27825132247.509998</v>
      </c>
      <c r="L341" s="42">
        <f t="shared" si="268"/>
        <v>1064669488321</v>
      </c>
      <c r="M341" s="42">
        <f>VLOOKUP(C341,[1]Sheet2!$A$1:$AS$610,11,FALSE)</f>
        <v>138070792321</v>
      </c>
      <c r="N341" s="42">
        <f>VLOOKUP(C341,[1]Sheet2!$A$1:$AS$610,12,FALSE)</f>
        <v>859678208000</v>
      </c>
      <c r="O341" s="42">
        <f>VLOOKUP(C341,[1]Sheet2!$A$1:$AS$610,13,FALSE)</f>
        <v>66920488000</v>
      </c>
      <c r="P341" s="42">
        <f t="shared" si="269"/>
        <v>307891260214</v>
      </c>
      <c r="Q341" s="42">
        <f>VLOOKUP(C341,[1]Sheet2!$A$1:$AS$610,15,FALSE)</f>
        <v>25000000000</v>
      </c>
      <c r="R341" s="42">
        <f>VLOOKUP(C341,[1]Sheet2!$A$1:$AS$610,16,FALSE)</f>
        <v>0</v>
      </c>
      <c r="S341" s="42">
        <f>VLOOKUP(C341,[1]Sheet2!$A$1:$AS$610,17,FALSE)</f>
        <v>152350883214</v>
      </c>
      <c r="T341" s="42">
        <f>VLOOKUP(C341,[1]Sheet2!$A$1:$AS$610,18,FALSE)</f>
        <v>130540377000</v>
      </c>
      <c r="U341" s="42">
        <f>VLOOKUP(C341,[1]Sheet2!$A$1:$AS$610,19,FALSE)</f>
        <v>0</v>
      </c>
      <c r="V341" s="42">
        <f t="shared" si="270"/>
        <v>1814588109460.28</v>
      </c>
      <c r="W341" s="42">
        <f t="shared" si="271"/>
        <v>842699999460.28003</v>
      </c>
      <c r="X341" s="42">
        <f>VLOOKUP(C341,[1]Sheet2!$A$1:$AS$610,22,FALSE)</f>
        <v>765164230962.28003</v>
      </c>
      <c r="Y341" s="42">
        <f>VLOOKUP(C341,[1]Sheet2!$A$1:$AS$610,23,FALSE)</f>
        <v>0</v>
      </c>
      <c r="Z341" s="42">
        <f>VLOOKUP(C341,[1]Sheet2!$A$1:$AS$610,24,FALSE)</f>
        <v>0</v>
      </c>
      <c r="AA341" s="42">
        <f>VLOOKUP(C341,[1]Sheet2!$A$1:$AS$610,25,FALSE)</f>
        <v>72895320000</v>
      </c>
      <c r="AB341" s="42">
        <f>VLOOKUP(C341,[1]Sheet2!$A$1:$AS$610,26,FALSE)</f>
        <v>500000000</v>
      </c>
      <c r="AC341" s="42">
        <f>VLOOKUP(C341,[1]Sheet2!$A$1:$AS$610,27,FALSE)</f>
        <v>100000000</v>
      </c>
      <c r="AD341" s="42">
        <f>VLOOKUP(C341,[1]Sheet2!$A$1:$AS$610,28,FALSE)</f>
        <v>663728700</v>
      </c>
      <c r="AE341" s="42">
        <f>VLOOKUP(C341,[1]Sheet2!$A$1:$AS$610,29,FALSE)</f>
        <v>3376719798</v>
      </c>
      <c r="AF341" s="42">
        <f t="shared" si="272"/>
        <v>971888110000</v>
      </c>
      <c r="AG341" s="42">
        <f>VLOOKUP(C341,[1]Sheet2!$A$1:$AS$610,31,FALSE)</f>
        <v>176153996749.28</v>
      </c>
      <c r="AH341" s="42">
        <f>VLOOKUP(C341,[1]Sheet2!$A$1:$AS$610,32,FALSE)</f>
        <v>493959962906.52002</v>
      </c>
      <c r="AI341" s="42">
        <f>VLOOKUP(C341,[1]Sheet2!$A$1:$AS$610,33,FALSE)</f>
        <v>301774150344.20001</v>
      </c>
      <c r="AJ341" s="42">
        <f t="shared" si="273"/>
        <v>92824666949.630005</v>
      </c>
      <c r="AK341" s="42">
        <f>VLOOKUP(C341,[1]Sheet2!$A$1:$AS$610,35,FALSE)</f>
        <v>92824666949.630005</v>
      </c>
      <c r="AL341" s="42">
        <f>VLOOKUP(C341,[1]Sheet2!$A$1:$AS$610,36,FALSE)</f>
        <v>0</v>
      </c>
      <c r="AM341" s="42">
        <f>VLOOKUP(C341,[1]Sheet2!$A$1:$AS$610,37,FALSE)</f>
        <v>0</v>
      </c>
      <c r="AN341" s="42">
        <f>VLOOKUP(C341,[1]Sheet2!$A$1:$AS$610,38,FALSE)</f>
        <v>0</v>
      </c>
      <c r="AO341" s="42">
        <f>VLOOKUP(C341,[1]Sheet2!$A$1:$AS$610,39,FALSE)</f>
        <v>0</v>
      </c>
      <c r="AP341" s="42">
        <f>VLOOKUP(C341,[1]Sheet2!$A$1:$AS$610,40,FALSE)</f>
        <v>0</v>
      </c>
      <c r="AQ341" s="42">
        <f t="shared" si="274"/>
        <v>60271069240</v>
      </c>
      <c r="AR341" s="42">
        <f>VLOOKUP(C341,[1]Sheet2!$A$1:$AS$610,42,FALSE)</f>
        <v>0</v>
      </c>
      <c r="AS341" s="42">
        <f>VLOOKUP(C341,[1]Sheet2!$A$1:$AS$610,43,FALSE)</f>
        <v>60000000000</v>
      </c>
      <c r="AT341" s="42">
        <f>VLOOKUP(C341,[1]Sheet2!$A$1:$AS$610,44,FALSE)</f>
        <v>271069240</v>
      </c>
      <c r="AU341" s="42">
        <f>VLOOKUP(C341,[1]Sheet2!$A$1:$AS$610,45,FALSE)</f>
        <v>0</v>
      </c>
      <c r="AV341" s="43">
        <f t="shared" si="275"/>
        <v>-32553597709.630127</v>
      </c>
      <c r="AW341" s="43">
        <f t="shared" si="228"/>
        <v>32553597709.630005</v>
      </c>
      <c r="AX341" s="44">
        <f t="shared" si="277"/>
        <v>-1.220703125E-4</v>
      </c>
    </row>
    <row r="342" spans="1:50" s="45" customFormat="1" ht="15" customHeight="1" x14ac:dyDescent="0.25">
      <c r="A342" s="37">
        <f t="shared" si="278"/>
        <v>264</v>
      </c>
      <c r="B342" s="37">
        <f t="shared" si="278"/>
        <v>35</v>
      </c>
      <c r="C342" s="38" t="s">
        <v>445</v>
      </c>
      <c r="D342" s="39" t="s">
        <v>149</v>
      </c>
      <c r="E342" s="40">
        <v>42734</v>
      </c>
      <c r="F342" s="41">
        <f t="shared" si="266"/>
        <v>778201807500</v>
      </c>
      <c r="G342" s="42">
        <f t="shared" si="267"/>
        <v>163307275500</v>
      </c>
      <c r="H342" s="42">
        <v>32499465000</v>
      </c>
      <c r="I342" s="42">
        <v>7809339700</v>
      </c>
      <c r="J342" s="42">
        <v>3699950000</v>
      </c>
      <c r="K342" s="42">
        <v>119298520800</v>
      </c>
      <c r="L342" s="42">
        <f t="shared" si="268"/>
        <v>543915189000</v>
      </c>
      <c r="M342" s="42">
        <v>64061992000</v>
      </c>
      <c r="N342" s="42">
        <v>397094498000</v>
      </c>
      <c r="O342" s="42">
        <v>82758699000</v>
      </c>
      <c r="P342" s="42">
        <f t="shared" si="269"/>
        <v>70979343000</v>
      </c>
      <c r="Q342" s="42">
        <v>0</v>
      </c>
      <c r="R342" s="42">
        <v>0</v>
      </c>
      <c r="S342" s="42">
        <v>62115013000</v>
      </c>
      <c r="T342" s="42">
        <v>7500000000</v>
      </c>
      <c r="U342" s="42">
        <v>1364330000</v>
      </c>
      <c r="V342" s="42">
        <f t="shared" si="270"/>
        <v>915341280000</v>
      </c>
      <c r="W342" s="42">
        <f t="shared" si="271"/>
        <v>285254518450</v>
      </c>
      <c r="X342" s="42">
        <v>248067450450</v>
      </c>
      <c r="Y342" s="42">
        <v>0</v>
      </c>
      <c r="Z342" s="42">
        <v>0</v>
      </c>
      <c r="AA342" s="42">
        <v>30905209000</v>
      </c>
      <c r="AB342" s="42">
        <v>4309008500</v>
      </c>
      <c r="AC342" s="42">
        <v>0</v>
      </c>
      <c r="AD342" s="42">
        <v>562050500</v>
      </c>
      <c r="AE342" s="42">
        <v>1410800000</v>
      </c>
      <c r="AF342" s="42">
        <f t="shared" si="272"/>
        <v>630086761550</v>
      </c>
      <c r="AG342" s="42">
        <v>59567281000</v>
      </c>
      <c r="AH342" s="42">
        <v>329076447250</v>
      </c>
      <c r="AI342" s="42">
        <v>241443033300</v>
      </c>
      <c r="AJ342" s="42">
        <f t="shared" si="273"/>
        <v>137139472500</v>
      </c>
      <c r="AK342" s="42">
        <v>136639472500</v>
      </c>
      <c r="AL342" s="42">
        <v>0</v>
      </c>
      <c r="AM342" s="42">
        <v>0</v>
      </c>
      <c r="AN342" s="42">
        <v>0</v>
      </c>
      <c r="AO342" s="42">
        <v>0</v>
      </c>
      <c r="AP342" s="42">
        <v>500000000</v>
      </c>
      <c r="AQ342" s="42">
        <f t="shared" si="274"/>
        <v>0</v>
      </c>
      <c r="AR342" s="42">
        <v>0</v>
      </c>
      <c r="AS342" s="42">
        <v>0</v>
      </c>
      <c r="AT342" s="42">
        <v>0</v>
      </c>
      <c r="AU342" s="42">
        <v>0</v>
      </c>
      <c r="AV342" s="43">
        <f t="shared" si="275"/>
        <v>-137139472500</v>
      </c>
      <c r="AW342" s="43">
        <f t="shared" si="228"/>
        <v>137139472500</v>
      </c>
      <c r="AX342" s="44">
        <f t="shared" si="277"/>
        <v>0</v>
      </c>
    </row>
    <row r="343" spans="1:50" s="45" customFormat="1" ht="15" customHeight="1" x14ac:dyDescent="0.25">
      <c r="A343" s="37">
        <f t="shared" si="278"/>
        <v>265</v>
      </c>
      <c r="B343" s="37">
        <f t="shared" si="278"/>
        <v>36</v>
      </c>
      <c r="C343" s="38" t="s">
        <v>446</v>
      </c>
      <c r="D343" s="39" t="s">
        <v>96</v>
      </c>
      <c r="E343" s="40">
        <v>42734</v>
      </c>
      <c r="F343" s="41">
        <f t="shared" si="266"/>
        <v>844509199255</v>
      </c>
      <c r="G343" s="42">
        <f t="shared" si="267"/>
        <v>129627447315</v>
      </c>
      <c r="H343" s="42">
        <v>24781195450</v>
      </c>
      <c r="I343" s="42">
        <v>7864362900</v>
      </c>
      <c r="J343" s="42">
        <v>4715851613</v>
      </c>
      <c r="K343" s="42">
        <v>92266037352</v>
      </c>
      <c r="L343" s="42">
        <f t="shared" si="268"/>
        <v>562682305112</v>
      </c>
      <c r="M343" s="42">
        <v>63143771112</v>
      </c>
      <c r="N343" s="42">
        <v>447737442000</v>
      </c>
      <c r="O343" s="42">
        <v>51801092000</v>
      </c>
      <c r="P343" s="42">
        <f t="shared" si="269"/>
        <v>152199446828</v>
      </c>
      <c r="Q343" s="42">
        <v>0</v>
      </c>
      <c r="R343" s="42">
        <v>0</v>
      </c>
      <c r="S343" s="42">
        <v>61577631828</v>
      </c>
      <c r="T343" s="42">
        <v>88411315000</v>
      </c>
      <c r="U343" s="42">
        <v>2210500000</v>
      </c>
      <c r="V343" s="42">
        <f t="shared" si="270"/>
        <v>937362111587</v>
      </c>
      <c r="W343" s="42">
        <f t="shared" si="271"/>
        <v>372395056770</v>
      </c>
      <c r="X343" s="42">
        <v>312126911730</v>
      </c>
      <c r="Y343" s="42">
        <v>0</v>
      </c>
      <c r="Z343" s="42">
        <v>0</v>
      </c>
      <c r="AA343" s="42">
        <v>38962826000</v>
      </c>
      <c r="AB343" s="42">
        <v>8790000000</v>
      </c>
      <c r="AC343" s="42">
        <v>0</v>
      </c>
      <c r="AD343" s="42">
        <v>10515319040</v>
      </c>
      <c r="AE343" s="42">
        <v>2000000000</v>
      </c>
      <c r="AF343" s="42">
        <f t="shared" si="272"/>
        <v>564967054817</v>
      </c>
      <c r="AG343" s="42">
        <v>69288292470</v>
      </c>
      <c r="AH343" s="42">
        <v>199926425597</v>
      </c>
      <c r="AI343" s="42">
        <v>295752336750</v>
      </c>
      <c r="AJ343" s="42">
        <f t="shared" si="273"/>
        <v>94352912332</v>
      </c>
      <c r="AK343" s="42">
        <v>64126424886</v>
      </c>
      <c r="AL343" s="42">
        <v>30000000000</v>
      </c>
      <c r="AM343" s="42">
        <v>0</v>
      </c>
      <c r="AN343" s="42">
        <v>0</v>
      </c>
      <c r="AO343" s="42">
        <v>226487446</v>
      </c>
      <c r="AP343" s="42">
        <v>0</v>
      </c>
      <c r="AQ343" s="42">
        <f t="shared" si="274"/>
        <v>1500000000</v>
      </c>
      <c r="AR343" s="42">
        <v>0</v>
      </c>
      <c r="AS343" s="42">
        <v>1500000000</v>
      </c>
      <c r="AT343" s="42">
        <v>0</v>
      </c>
      <c r="AU343" s="42">
        <v>0</v>
      </c>
      <c r="AV343" s="43">
        <f t="shared" si="275"/>
        <v>-92852912332</v>
      </c>
      <c r="AW343" s="43">
        <f t="shared" si="228"/>
        <v>92852912332</v>
      </c>
      <c r="AX343" s="44">
        <f t="shared" si="277"/>
        <v>0</v>
      </c>
    </row>
    <row r="344" spans="1:50" s="45" customFormat="1" ht="15" customHeight="1" x14ac:dyDescent="0.25">
      <c r="A344" s="37">
        <f t="shared" si="278"/>
        <v>266</v>
      </c>
      <c r="B344" s="37">
        <f t="shared" si="278"/>
        <v>37</v>
      </c>
      <c r="C344" s="38" t="s">
        <v>447</v>
      </c>
      <c r="D344" s="39" t="s">
        <v>99</v>
      </c>
      <c r="E344" s="40">
        <v>42734</v>
      </c>
      <c r="F344" s="41">
        <f t="shared" si="266"/>
        <v>896779098351.66003</v>
      </c>
      <c r="G344" s="42">
        <f t="shared" si="267"/>
        <v>152482694840.66</v>
      </c>
      <c r="H344" s="42">
        <f>VLOOKUP(C344,[1]Sheet2!$A$1:$AS$610,6,FALSE)</f>
        <v>27372700000</v>
      </c>
      <c r="I344" s="42">
        <f>VLOOKUP(C344,[1]Sheet2!$A$1:$AS$610,7,FALSE)</f>
        <v>12490772399</v>
      </c>
      <c r="J344" s="42">
        <f>VLOOKUP(C344,[1]Sheet2!$A$1:$AS$610,8,FALSE)</f>
        <v>1649439641.6600001</v>
      </c>
      <c r="K344" s="42">
        <f>VLOOKUP(C344,[1]Sheet2!$A$1:$AS$610,9,FALSE)</f>
        <v>110969782800</v>
      </c>
      <c r="L344" s="42">
        <f t="shared" si="268"/>
        <v>615651325688</v>
      </c>
      <c r="M344" s="42">
        <f>VLOOKUP(C344,[1]Sheet2!$A$1:$AS$610,11,FALSE)</f>
        <v>66684760000</v>
      </c>
      <c r="N344" s="42">
        <f>VLOOKUP(C344,[1]Sheet2!$A$1:$AS$610,12,FALSE)</f>
        <v>470212966000</v>
      </c>
      <c r="O344" s="42">
        <f>VLOOKUP(C344,[1]Sheet2!$A$1:$AS$610,13,FALSE)</f>
        <v>78753599688</v>
      </c>
      <c r="P344" s="42">
        <f t="shared" si="269"/>
        <v>128645077823</v>
      </c>
      <c r="Q344" s="42">
        <f>VLOOKUP(C344,[1]Sheet2!$A$1:$AS$610,15,FALSE)</f>
        <v>0</v>
      </c>
      <c r="R344" s="42">
        <f>VLOOKUP(C344,[1]Sheet2!$A$1:$AS$610,16,FALSE)</f>
        <v>0</v>
      </c>
      <c r="S344" s="42">
        <f>VLOOKUP(C344,[1]Sheet2!$A$1:$AS$610,17,FALSE)</f>
        <v>52488714823</v>
      </c>
      <c r="T344" s="42">
        <f>VLOOKUP(C344,[1]Sheet2!$A$1:$AS$610,18,FALSE)</f>
        <v>76156363000</v>
      </c>
      <c r="U344" s="42">
        <f>VLOOKUP(C344,[1]Sheet2!$A$1:$AS$610,19,FALSE)</f>
        <v>0</v>
      </c>
      <c r="V344" s="42">
        <f t="shared" si="270"/>
        <v>971252531356.14001</v>
      </c>
      <c r="W344" s="42">
        <f t="shared" si="271"/>
        <v>483912637548.21002</v>
      </c>
      <c r="X344" s="42">
        <f>VLOOKUP(C344,[1]Sheet2!$A$1:$AS$610,22,FALSE)</f>
        <v>438737966825.32001</v>
      </c>
      <c r="Y344" s="42">
        <f>VLOOKUP(C344,[1]Sheet2!$A$1:$AS$610,23,FALSE)</f>
        <v>0</v>
      </c>
      <c r="Z344" s="42">
        <f>VLOOKUP(C344,[1]Sheet2!$A$1:$AS$610,24,FALSE)</f>
        <v>56880000</v>
      </c>
      <c r="AA344" s="42">
        <f>VLOOKUP(C344,[1]Sheet2!$A$1:$AS$610,25,FALSE)</f>
        <v>37953383742</v>
      </c>
      <c r="AB344" s="42">
        <f>VLOOKUP(C344,[1]Sheet2!$A$1:$AS$610,26,FALSE)</f>
        <v>2800000000</v>
      </c>
      <c r="AC344" s="42">
        <f>VLOOKUP(C344,[1]Sheet2!$A$1:$AS$610,27,FALSE)</f>
        <v>0</v>
      </c>
      <c r="AD344" s="42">
        <f>VLOOKUP(C344,[1]Sheet2!$A$1:$AS$610,28,FALSE)</f>
        <v>752045864</v>
      </c>
      <c r="AE344" s="42">
        <f>VLOOKUP(C344,[1]Sheet2!$A$1:$AS$610,29,FALSE)</f>
        <v>3612361116.8899999</v>
      </c>
      <c r="AF344" s="42">
        <f t="shared" si="272"/>
        <v>487339893807.92999</v>
      </c>
      <c r="AG344" s="42">
        <f>VLOOKUP(C344,[1]Sheet2!$A$1:$AS$610,31,FALSE)</f>
        <v>52550917298.650002</v>
      </c>
      <c r="AH344" s="42">
        <f>VLOOKUP(C344,[1]Sheet2!$A$1:$AS$610,32,FALSE)</f>
        <v>268971704638.28</v>
      </c>
      <c r="AI344" s="42">
        <f>VLOOKUP(C344,[1]Sheet2!$A$1:$AS$610,33,FALSE)</f>
        <v>165817271871</v>
      </c>
      <c r="AJ344" s="42">
        <f t="shared" si="273"/>
        <v>79973433004.470001</v>
      </c>
      <c r="AK344" s="42">
        <f>VLOOKUP(C344,[1]Sheet2!$A$1:$AS$610,35,FALSE)</f>
        <v>79973433004.470001</v>
      </c>
      <c r="AL344" s="42">
        <f>VLOOKUP(C344,[1]Sheet2!$A$1:$AS$610,36,FALSE)</f>
        <v>0</v>
      </c>
      <c r="AM344" s="42">
        <f>VLOOKUP(C344,[1]Sheet2!$A$1:$AS$610,37,FALSE)</f>
        <v>0</v>
      </c>
      <c r="AN344" s="42">
        <f>VLOOKUP(C344,[1]Sheet2!$A$1:$AS$610,38,FALSE)</f>
        <v>0</v>
      </c>
      <c r="AO344" s="42">
        <f>VLOOKUP(C344,[1]Sheet2!$A$1:$AS$610,39,FALSE)</f>
        <v>0</v>
      </c>
      <c r="AP344" s="42">
        <f>VLOOKUP(C344,[1]Sheet2!$A$1:$AS$610,40,FALSE)</f>
        <v>0</v>
      </c>
      <c r="AQ344" s="42">
        <f t="shared" si="274"/>
        <v>5500000000</v>
      </c>
      <c r="AR344" s="42">
        <f>VLOOKUP(C344,[1]Sheet2!$A$1:$AS$610,42,FALSE)</f>
        <v>5500000000</v>
      </c>
      <c r="AS344" s="42">
        <f>VLOOKUP(C344,[1]Sheet2!$A$1:$AS$610,43,FALSE)</f>
        <v>0</v>
      </c>
      <c r="AT344" s="42">
        <f>VLOOKUP(C344,[1]Sheet2!$A$1:$AS$610,44,FALSE)</f>
        <v>0</v>
      </c>
      <c r="AU344" s="42">
        <f>VLOOKUP(C344,[1]Sheet2!$A$1:$AS$610,45,FALSE)</f>
        <v>0</v>
      </c>
      <c r="AV344" s="43">
        <f t="shared" si="275"/>
        <v>-74473433004.47998</v>
      </c>
      <c r="AW344" s="43">
        <f t="shared" si="228"/>
        <v>74473433004.470001</v>
      </c>
      <c r="AX344" s="44">
        <f t="shared" si="277"/>
        <v>-9.979248046875E-3</v>
      </c>
    </row>
    <row r="345" spans="1:50" s="45" customFormat="1" ht="15" customHeight="1" x14ac:dyDescent="0.25">
      <c r="A345" s="37">
        <f t="shared" si="278"/>
        <v>267</v>
      </c>
      <c r="B345" s="37">
        <f t="shared" si="278"/>
        <v>38</v>
      </c>
      <c r="C345" s="38" t="s">
        <v>448</v>
      </c>
      <c r="D345" s="39" t="s">
        <v>210</v>
      </c>
      <c r="E345" s="40">
        <v>42734</v>
      </c>
      <c r="F345" s="41">
        <f t="shared" si="266"/>
        <v>7582087098432</v>
      </c>
      <c r="G345" s="42">
        <f t="shared" si="267"/>
        <v>4212569176921</v>
      </c>
      <c r="H345" s="42">
        <f>VLOOKUP(C345,[1]Sheet2!$A$1:$AS$610,6,FALSE)</f>
        <v>3127522197439</v>
      </c>
      <c r="I345" s="42">
        <f>VLOOKUP(C345,[1]Sheet2!$A$1:$AS$610,7,FALSE)</f>
        <v>318061505925</v>
      </c>
      <c r="J345" s="42">
        <f>VLOOKUP(C345,[1]Sheet2!$A$1:$AS$610,8,FALSE)</f>
        <v>166311576799</v>
      </c>
      <c r="K345" s="42">
        <f>VLOOKUP(C345,[1]Sheet2!$A$1:$AS$610,9,FALSE)</f>
        <v>600673896758</v>
      </c>
      <c r="L345" s="42">
        <f t="shared" si="268"/>
        <v>2267796097195</v>
      </c>
      <c r="M345" s="42">
        <f>VLOOKUP(C345,[1]Sheet2!$A$1:$AS$610,11,FALSE)</f>
        <v>463766025103</v>
      </c>
      <c r="N345" s="42">
        <f>VLOOKUP(C345,[1]Sheet2!$A$1:$AS$610,12,FALSE)</f>
        <v>1345040944092</v>
      </c>
      <c r="O345" s="42">
        <f>VLOOKUP(C345,[1]Sheet2!$A$1:$AS$610,13,FALSE)</f>
        <v>458989128000</v>
      </c>
      <c r="P345" s="42">
        <f t="shared" si="269"/>
        <v>1101721824316</v>
      </c>
      <c r="Q345" s="42">
        <f>VLOOKUP(C345,[1]Sheet2!$A$1:$AS$610,15,FALSE)</f>
        <v>0</v>
      </c>
      <c r="R345" s="42">
        <f>VLOOKUP(C345,[1]Sheet2!$A$1:$AS$610,16,FALSE)</f>
        <v>0</v>
      </c>
      <c r="S345" s="42">
        <f>VLOOKUP(C345,[1]Sheet2!$A$1:$AS$610,17,FALSE)</f>
        <v>1051700059316</v>
      </c>
      <c r="T345" s="42">
        <f>VLOOKUP(C345,[1]Sheet2!$A$1:$AS$610,18,FALSE)</f>
        <v>50021765000</v>
      </c>
      <c r="U345" s="42">
        <f>VLOOKUP(C345,[1]Sheet2!$A$1:$AS$610,19,FALSE)</f>
        <v>0</v>
      </c>
      <c r="V345" s="42">
        <f t="shared" si="270"/>
        <v>8561848147400</v>
      </c>
      <c r="W345" s="42">
        <f t="shared" si="271"/>
        <v>2274681651124</v>
      </c>
      <c r="X345" s="42">
        <f>VLOOKUP(C345,[1]Sheet2!$A$1:$AS$610,22,FALSE)</f>
        <v>2065242895087</v>
      </c>
      <c r="Y345" s="42">
        <f>VLOOKUP(C345,[1]Sheet2!$A$1:$AS$610,23,FALSE)</f>
        <v>0</v>
      </c>
      <c r="Z345" s="42">
        <f>VLOOKUP(C345,[1]Sheet2!$A$1:$AS$610,24,FALSE)</f>
        <v>19005408000</v>
      </c>
      <c r="AA345" s="42">
        <f>VLOOKUP(C345,[1]Sheet2!$A$1:$AS$610,25,FALSE)</f>
        <v>177606478734</v>
      </c>
      <c r="AB345" s="42">
        <f>VLOOKUP(C345,[1]Sheet2!$A$1:$AS$610,26,FALSE)</f>
        <v>0</v>
      </c>
      <c r="AC345" s="42">
        <f>VLOOKUP(C345,[1]Sheet2!$A$1:$AS$610,27,FALSE)</f>
        <v>750000000</v>
      </c>
      <c r="AD345" s="42">
        <f>VLOOKUP(C345,[1]Sheet2!$A$1:$AS$610,28,FALSE)</f>
        <v>2076869303</v>
      </c>
      <c r="AE345" s="42">
        <f>VLOOKUP(C345,[1]Sheet2!$A$1:$AS$610,29,FALSE)</f>
        <v>10000000000</v>
      </c>
      <c r="AF345" s="42">
        <f t="shared" si="272"/>
        <v>6287166496276</v>
      </c>
      <c r="AG345" s="42">
        <f>VLOOKUP(C345,[1]Sheet2!$A$1:$AS$610,31,FALSE)</f>
        <v>470316573929</v>
      </c>
      <c r="AH345" s="42">
        <f>VLOOKUP(C345,[1]Sheet2!$A$1:$AS$610,32,FALSE)</f>
        <v>3153463390147</v>
      </c>
      <c r="AI345" s="42">
        <f>VLOOKUP(C345,[1]Sheet2!$A$1:$AS$610,33,FALSE)</f>
        <v>2663386532200</v>
      </c>
      <c r="AJ345" s="42">
        <f t="shared" si="273"/>
        <v>998767926303</v>
      </c>
      <c r="AK345" s="42">
        <f>VLOOKUP(C345,[1]Sheet2!$A$1:$AS$610,35,FALSE)</f>
        <v>998767926303</v>
      </c>
      <c r="AL345" s="42">
        <f>VLOOKUP(C345,[1]Sheet2!$A$1:$AS$610,36,FALSE)</f>
        <v>0</v>
      </c>
      <c r="AM345" s="42">
        <f>VLOOKUP(C345,[1]Sheet2!$A$1:$AS$610,37,FALSE)</f>
        <v>0</v>
      </c>
      <c r="AN345" s="42">
        <f>VLOOKUP(C345,[1]Sheet2!$A$1:$AS$610,38,FALSE)</f>
        <v>0</v>
      </c>
      <c r="AO345" s="42">
        <f>VLOOKUP(C345,[1]Sheet2!$A$1:$AS$610,39,FALSE)</f>
        <v>0</v>
      </c>
      <c r="AP345" s="42">
        <f>VLOOKUP(C345,[1]Sheet2!$A$1:$AS$610,40,FALSE)</f>
        <v>0</v>
      </c>
      <c r="AQ345" s="42">
        <f t="shared" si="274"/>
        <v>19006877335</v>
      </c>
      <c r="AR345" s="42">
        <f>VLOOKUP(C345,[1]Sheet2!$A$1:$AS$610,42,FALSE)</f>
        <v>0</v>
      </c>
      <c r="AS345" s="42">
        <f>VLOOKUP(C345,[1]Sheet2!$A$1:$AS$610,43,FALSE)</f>
        <v>19006877335</v>
      </c>
      <c r="AT345" s="42">
        <f>VLOOKUP(C345,[1]Sheet2!$A$1:$AS$610,44,FALSE)</f>
        <v>0</v>
      </c>
      <c r="AU345" s="42">
        <f>VLOOKUP(C345,[1]Sheet2!$A$1:$AS$610,45,FALSE)</f>
        <v>0</v>
      </c>
      <c r="AV345" s="43">
        <f t="shared" si="275"/>
        <v>-979761048968</v>
      </c>
      <c r="AW345" s="43">
        <f t="shared" si="228"/>
        <v>979761048968</v>
      </c>
      <c r="AX345" s="44">
        <f t="shared" si="277"/>
        <v>0</v>
      </c>
    </row>
    <row r="346" spans="1:50" s="45" customFormat="1" ht="15" customHeight="1" x14ac:dyDescent="0.25">
      <c r="A346" s="51" t="s">
        <v>121</v>
      </c>
      <c r="B346" s="51" t="s">
        <v>121</v>
      </c>
      <c r="C346" s="52" t="s">
        <v>122</v>
      </c>
      <c r="D346" s="53"/>
      <c r="E346" s="53"/>
      <c r="F346" s="54">
        <f>SUM(F308:F336)</f>
        <v>66683087850980.922</v>
      </c>
      <c r="G346" s="54">
        <f t="shared" ref="G346:AX346" si="279">SUM(G308:G336)</f>
        <v>9561164601034.4297</v>
      </c>
      <c r="H346" s="54">
        <f t="shared" si="279"/>
        <v>3566515534826.0098</v>
      </c>
      <c r="I346" s="54">
        <f t="shared" si="279"/>
        <v>970966058048.92993</v>
      </c>
      <c r="J346" s="54">
        <f t="shared" si="279"/>
        <v>229419479684.66</v>
      </c>
      <c r="K346" s="54">
        <f t="shared" si="279"/>
        <v>4794263528474.8301</v>
      </c>
      <c r="L346" s="54">
        <f t="shared" si="279"/>
        <v>41014411519298.797</v>
      </c>
      <c r="M346" s="54">
        <f t="shared" si="279"/>
        <v>3732820243108.7998</v>
      </c>
      <c r="N346" s="54">
        <f t="shared" si="279"/>
        <v>31993806052190</v>
      </c>
      <c r="O346" s="54">
        <f t="shared" si="279"/>
        <v>5287785224000</v>
      </c>
      <c r="P346" s="54">
        <f t="shared" si="279"/>
        <v>16107511730647.691</v>
      </c>
      <c r="Q346" s="54">
        <f t="shared" si="279"/>
        <v>272825344164</v>
      </c>
      <c r="R346" s="54">
        <f t="shared" si="279"/>
        <v>0</v>
      </c>
      <c r="S346" s="54">
        <f t="shared" si="279"/>
        <v>3554211421863.79</v>
      </c>
      <c r="T346" s="54">
        <f t="shared" si="279"/>
        <v>5694919493000</v>
      </c>
      <c r="U346" s="54">
        <f t="shared" si="279"/>
        <v>6585555471619.9004</v>
      </c>
      <c r="V346" s="54">
        <f t="shared" si="279"/>
        <v>70040769495853.07</v>
      </c>
      <c r="W346" s="54">
        <f t="shared" si="279"/>
        <v>41726821313056.328</v>
      </c>
      <c r="X346" s="54">
        <f t="shared" si="279"/>
        <v>28287000432574.082</v>
      </c>
      <c r="Y346" s="54">
        <f t="shared" si="279"/>
        <v>6391842313</v>
      </c>
      <c r="Z346" s="54">
        <f t="shared" si="279"/>
        <v>1891163800</v>
      </c>
      <c r="AA346" s="54">
        <f t="shared" si="279"/>
        <v>1858955129301.3301</v>
      </c>
      <c r="AB346" s="54">
        <f t="shared" si="279"/>
        <v>373031735375.01001</v>
      </c>
      <c r="AC346" s="54">
        <f t="shared" si="279"/>
        <v>407360702170.16998</v>
      </c>
      <c r="AD346" s="54">
        <f t="shared" si="279"/>
        <v>10668433870376.66</v>
      </c>
      <c r="AE346" s="54">
        <f t="shared" si="279"/>
        <v>123756437146.07999</v>
      </c>
      <c r="AF346" s="54">
        <f t="shared" si="279"/>
        <v>28313948182796.734</v>
      </c>
      <c r="AG346" s="54">
        <f t="shared" si="279"/>
        <v>2453029011523.7197</v>
      </c>
      <c r="AH346" s="54">
        <f t="shared" si="279"/>
        <v>12863929477587.789</v>
      </c>
      <c r="AI346" s="54">
        <f t="shared" si="279"/>
        <v>12996989693685.23</v>
      </c>
      <c r="AJ346" s="54">
        <f t="shared" si="279"/>
        <v>3749227157229.4399</v>
      </c>
      <c r="AK346" s="54">
        <f t="shared" si="279"/>
        <v>3571624252472.4399</v>
      </c>
      <c r="AL346" s="54">
        <f t="shared" si="279"/>
        <v>107000000000</v>
      </c>
      <c r="AM346" s="54">
        <f t="shared" si="279"/>
        <v>0</v>
      </c>
      <c r="AN346" s="54">
        <f t="shared" si="279"/>
        <v>6560241395</v>
      </c>
      <c r="AO346" s="54">
        <f t="shared" si="279"/>
        <v>62882663362</v>
      </c>
      <c r="AP346" s="54">
        <f t="shared" si="279"/>
        <v>1160000000</v>
      </c>
      <c r="AQ346" s="54">
        <f t="shared" si="279"/>
        <v>347683798430.69</v>
      </c>
      <c r="AR346" s="54">
        <f t="shared" si="279"/>
        <v>76366000000</v>
      </c>
      <c r="AS346" s="54">
        <f t="shared" si="279"/>
        <v>209569801295</v>
      </c>
      <c r="AT346" s="54">
        <f t="shared" si="279"/>
        <v>34547997135.690002</v>
      </c>
      <c r="AU346" s="54">
        <f t="shared" si="279"/>
        <v>27200000000</v>
      </c>
      <c r="AV346" s="54">
        <f t="shared" si="279"/>
        <v>-3357681644872.1499</v>
      </c>
      <c r="AW346" s="54">
        <f t="shared" si="279"/>
        <v>3401543358798.75</v>
      </c>
      <c r="AX346" s="55">
        <f t="shared" si="279"/>
        <v>43861713926.600067</v>
      </c>
    </row>
    <row r="347" spans="1:50" s="45" customFormat="1" ht="15" customHeight="1" x14ac:dyDescent="0.25">
      <c r="A347" s="51" t="s">
        <v>123</v>
      </c>
      <c r="B347" s="51" t="s">
        <v>123</v>
      </c>
      <c r="C347" s="52" t="s">
        <v>124</v>
      </c>
      <c r="D347" s="53"/>
      <c r="E347" s="53"/>
      <c r="F347" s="54">
        <f>SUM(F337:F345)</f>
        <v>15565324517292.93</v>
      </c>
      <c r="G347" s="54">
        <f t="shared" ref="G347:AX347" si="280">SUM(G337:G345)</f>
        <v>5676154059265.9297</v>
      </c>
      <c r="H347" s="54">
        <f t="shared" si="280"/>
        <v>3785980604504</v>
      </c>
      <c r="I347" s="54">
        <f t="shared" si="280"/>
        <v>436376165350</v>
      </c>
      <c r="J347" s="54">
        <f t="shared" si="280"/>
        <v>209177385030.41998</v>
      </c>
      <c r="K347" s="54">
        <f t="shared" si="280"/>
        <v>1244619904381.51</v>
      </c>
      <c r="L347" s="54">
        <f t="shared" si="280"/>
        <v>7709920863968</v>
      </c>
      <c r="M347" s="54">
        <f t="shared" si="280"/>
        <v>1110377700018</v>
      </c>
      <c r="N347" s="54">
        <f t="shared" si="280"/>
        <v>5599013916262</v>
      </c>
      <c r="O347" s="54">
        <f t="shared" si="280"/>
        <v>1000529247688</v>
      </c>
      <c r="P347" s="54">
        <f t="shared" si="280"/>
        <v>2179249594059</v>
      </c>
      <c r="Q347" s="54">
        <f t="shared" si="280"/>
        <v>25000000000</v>
      </c>
      <c r="R347" s="54">
        <f t="shared" si="280"/>
        <v>0</v>
      </c>
      <c r="S347" s="54">
        <f t="shared" si="280"/>
        <v>1621730731059</v>
      </c>
      <c r="T347" s="54">
        <f t="shared" si="280"/>
        <v>507917152000</v>
      </c>
      <c r="U347" s="54">
        <f t="shared" si="280"/>
        <v>24601711000</v>
      </c>
      <c r="V347" s="54">
        <f t="shared" si="280"/>
        <v>17253760498433.42</v>
      </c>
      <c r="W347" s="54">
        <f t="shared" si="280"/>
        <v>6010472549021.8896</v>
      </c>
      <c r="X347" s="54">
        <f t="shared" si="280"/>
        <v>5261519481489</v>
      </c>
      <c r="Y347" s="54">
        <f t="shared" si="280"/>
        <v>0</v>
      </c>
      <c r="Z347" s="54">
        <f t="shared" si="280"/>
        <v>19062288000</v>
      </c>
      <c r="AA347" s="54">
        <f t="shared" si="280"/>
        <v>483118006126</v>
      </c>
      <c r="AB347" s="54">
        <f t="shared" si="280"/>
        <v>64511647850</v>
      </c>
      <c r="AC347" s="54">
        <f t="shared" si="280"/>
        <v>9506890400</v>
      </c>
      <c r="AD347" s="54">
        <f t="shared" si="280"/>
        <v>65789328242</v>
      </c>
      <c r="AE347" s="54">
        <f t="shared" si="280"/>
        <v>106964906914.89</v>
      </c>
      <c r="AF347" s="54">
        <f t="shared" si="280"/>
        <v>11243287949411.529</v>
      </c>
      <c r="AG347" s="54">
        <f t="shared" si="280"/>
        <v>1099719233337.9302</v>
      </c>
      <c r="AH347" s="54">
        <f t="shared" si="280"/>
        <v>5636865211116.5996</v>
      </c>
      <c r="AI347" s="54">
        <f t="shared" si="280"/>
        <v>4506703504957</v>
      </c>
      <c r="AJ347" s="54">
        <f t="shared" si="280"/>
        <v>1799713927715.48</v>
      </c>
      <c r="AK347" s="54">
        <f t="shared" si="280"/>
        <v>1768987440269.48</v>
      </c>
      <c r="AL347" s="54">
        <f t="shared" si="280"/>
        <v>30000000000</v>
      </c>
      <c r="AM347" s="54">
        <f t="shared" si="280"/>
        <v>0</v>
      </c>
      <c r="AN347" s="54">
        <f t="shared" si="280"/>
        <v>0</v>
      </c>
      <c r="AO347" s="54">
        <f t="shared" si="280"/>
        <v>226487446</v>
      </c>
      <c r="AP347" s="54">
        <f t="shared" si="280"/>
        <v>500000000</v>
      </c>
      <c r="AQ347" s="54">
        <f t="shared" si="280"/>
        <v>111277946575</v>
      </c>
      <c r="AR347" s="54">
        <f t="shared" si="280"/>
        <v>5500000000</v>
      </c>
      <c r="AS347" s="54">
        <f t="shared" si="280"/>
        <v>105506877335</v>
      </c>
      <c r="AT347" s="54">
        <f t="shared" si="280"/>
        <v>271069240</v>
      </c>
      <c r="AU347" s="54">
        <f t="shared" si="280"/>
        <v>0</v>
      </c>
      <c r="AV347" s="54">
        <f t="shared" si="280"/>
        <v>-1688435981140.49</v>
      </c>
      <c r="AW347" s="54">
        <f t="shared" si="280"/>
        <v>1688435981140.48</v>
      </c>
      <c r="AX347" s="55">
        <f t="shared" si="280"/>
        <v>-1.0101318359375E-2</v>
      </c>
    </row>
    <row r="348" spans="1:50" s="45" customFormat="1" ht="15" customHeight="1" x14ac:dyDescent="0.25">
      <c r="A348" s="51" t="s">
        <v>125</v>
      </c>
      <c r="B348" s="51" t="s">
        <v>125</v>
      </c>
      <c r="C348" s="52" t="s">
        <v>449</v>
      </c>
      <c r="D348" s="53"/>
      <c r="E348" s="53"/>
      <c r="F348" s="54">
        <f t="shared" ref="F348:AX348" si="281">F346+F347</f>
        <v>82248412368273.844</v>
      </c>
      <c r="G348" s="54">
        <f t="shared" si="281"/>
        <v>15237318660300.359</v>
      </c>
      <c r="H348" s="54">
        <f t="shared" si="281"/>
        <v>7352496139330.0098</v>
      </c>
      <c r="I348" s="54">
        <f t="shared" si="281"/>
        <v>1407342223398.9299</v>
      </c>
      <c r="J348" s="54">
        <f t="shared" si="281"/>
        <v>438596864715.07996</v>
      </c>
      <c r="K348" s="54">
        <f t="shared" si="281"/>
        <v>6038883432856.3398</v>
      </c>
      <c r="L348" s="54">
        <f t="shared" si="281"/>
        <v>48724332383266.797</v>
      </c>
      <c r="M348" s="54">
        <f t="shared" si="281"/>
        <v>4843197943126.7998</v>
      </c>
      <c r="N348" s="54">
        <f t="shared" si="281"/>
        <v>37592819968452</v>
      </c>
      <c r="O348" s="54">
        <f t="shared" si="281"/>
        <v>6288314471688</v>
      </c>
      <c r="P348" s="54">
        <f t="shared" si="281"/>
        <v>18286761324706.691</v>
      </c>
      <c r="Q348" s="54">
        <f t="shared" si="281"/>
        <v>297825344164</v>
      </c>
      <c r="R348" s="54">
        <f t="shared" si="281"/>
        <v>0</v>
      </c>
      <c r="S348" s="54">
        <f t="shared" si="281"/>
        <v>5175942152922.79</v>
      </c>
      <c r="T348" s="54">
        <f t="shared" si="281"/>
        <v>6202836645000</v>
      </c>
      <c r="U348" s="54">
        <f t="shared" si="281"/>
        <v>6610157182619.9004</v>
      </c>
      <c r="V348" s="54">
        <f t="shared" si="281"/>
        <v>87294529994286.484</v>
      </c>
      <c r="W348" s="54">
        <f t="shared" si="281"/>
        <v>47737293862078.219</v>
      </c>
      <c r="X348" s="54">
        <f t="shared" si="281"/>
        <v>33548519914063.082</v>
      </c>
      <c r="Y348" s="54">
        <f t="shared" si="281"/>
        <v>6391842313</v>
      </c>
      <c r="Z348" s="54">
        <f t="shared" si="281"/>
        <v>20953451800</v>
      </c>
      <c r="AA348" s="54">
        <f t="shared" si="281"/>
        <v>2342073135427.3301</v>
      </c>
      <c r="AB348" s="54">
        <f t="shared" si="281"/>
        <v>437543383225.01001</v>
      </c>
      <c r="AC348" s="54">
        <f t="shared" si="281"/>
        <v>416867592570.16998</v>
      </c>
      <c r="AD348" s="54">
        <f t="shared" si="281"/>
        <v>10734223198618.66</v>
      </c>
      <c r="AE348" s="54">
        <f t="shared" si="281"/>
        <v>230721344060.96997</v>
      </c>
      <c r="AF348" s="54">
        <f t="shared" si="281"/>
        <v>39557236132208.266</v>
      </c>
      <c r="AG348" s="54">
        <f t="shared" si="281"/>
        <v>3552748244861.6499</v>
      </c>
      <c r="AH348" s="54">
        <f t="shared" si="281"/>
        <v>18500794688704.391</v>
      </c>
      <c r="AI348" s="54">
        <f t="shared" si="281"/>
        <v>17503693198642.23</v>
      </c>
      <c r="AJ348" s="54">
        <f t="shared" si="281"/>
        <v>5548941084944.9199</v>
      </c>
      <c r="AK348" s="54">
        <f t="shared" si="281"/>
        <v>5340611692741.9199</v>
      </c>
      <c r="AL348" s="54">
        <f t="shared" si="281"/>
        <v>137000000000</v>
      </c>
      <c r="AM348" s="54">
        <f t="shared" si="281"/>
        <v>0</v>
      </c>
      <c r="AN348" s="54">
        <f t="shared" si="281"/>
        <v>6560241395</v>
      </c>
      <c r="AO348" s="54">
        <f t="shared" si="281"/>
        <v>63109150808</v>
      </c>
      <c r="AP348" s="54">
        <f t="shared" si="281"/>
        <v>1660000000</v>
      </c>
      <c r="AQ348" s="54">
        <f t="shared" si="281"/>
        <v>458961745005.69</v>
      </c>
      <c r="AR348" s="54">
        <f t="shared" si="281"/>
        <v>81866000000</v>
      </c>
      <c r="AS348" s="54">
        <f t="shared" si="281"/>
        <v>315076678630</v>
      </c>
      <c r="AT348" s="54">
        <f t="shared" si="281"/>
        <v>34819066375.690002</v>
      </c>
      <c r="AU348" s="54">
        <f t="shared" si="281"/>
        <v>27200000000</v>
      </c>
      <c r="AV348" s="54">
        <f t="shared" si="281"/>
        <v>-5046117626012.6396</v>
      </c>
      <c r="AW348" s="54">
        <f t="shared" si="281"/>
        <v>5089979339939.2305</v>
      </c>
      <c r="AX348" s="55">
        <f t="shared" si="281"/>
        <v>43861713926.589966</v>
      </c>
    </row>
    <row r="349" spans="1:50" s="45" customFormat="1" ht="15" customHeight="1" x14ac:dyDescent="0.25">
      <c r="A349" s="51" t="s">
        <v>127</v>
      </c>
      <c r="B349" s="51" t="s">
        <v>127</v>
      </c>
      <c r="C349" s="52" t="s">
        <v>450</v>
      </c>
      <c r="D349" s="53"/>
      <c r="E349" s="53"/>
      <c r="F349" s="54">
        <f t="shared" ref="F349:AX349" si="282">F348+F307</f>
        <v>110181406682396.84</v>
      </c>
      <c r="G349" s="54">
        <f t="shared" si="282"/>
        <v>30137322048423.359</v>
      </c>
      <c r="H349" s="54">
        <f t="shared" si="282"/>
        <v>19531496139330.008</v>
      </c>
      <c r="I349" s="54">
        <f t="shared" si="282"/>
        <v>1527424147398.9299</v>
      </c>
      <c r="J349" s="54">
        <f t="shared" si="282"/>
        <v>809732254138.07996</v>
      </c>
      <c r="K349" s="54">
        <f t="shared" si="282"/>
        <v>8268669507556.3398</v>
      </c>
      <c r="L349" s="54">
        <f t="shared" si="282"/>
        <v>60553549446266.797</v>
      </c>
      <c r="M349" s="54">
        <f t="shared" si="282"/>
        <v>6882825409126.7998</v>
      </c>
      <c r="N349" s="54">
        <f t="shared" si="282"/>
        <v>41280003844452</v>
      </c>
      <c r="O349" s="54">
        <f t="shared" si="282"/>
        <v>12390720192688</v>
      </c>
      <c r="P349" s="54">
        <f t="shared" si="282"/>
        <v>19490535187706.691</v>
      </c>
      <c r="Q349" s="54">
        <f t="shared" si="282"/>
        <v>297825344164</v>
      </c>
      <c r="R349" s="54">
        <f t="shared" si="282"/>
        <v>0</v>
      </c>
      <c r="S349" s="54">
        <f t="shared" si="282"/>
        <v>5175942152922.79</v>
      </c>
      <c r="T349" s="54">
        <f t="shared" si="282"/>
        <v>7406610508000</v>
      </c>
      <c r="U349" s="54">
        <f t="shared" si="282"/>
        <v>6610157182619.9004</v>
      </c>
      <c r="V349" s="54">
        <f t="shared" si="282"/>
        <v>115534190975075.48</v>
      </c>
      <c r="W349" s="54">
        <f t="shared" si="282"/>
        <v>66377152268916.219</v>
      </c>
      <c r="X349" s="54">
        <f t="shared" si="282"/>
        <v>39439946755063.078</v>
      </c>
      <c r="Y349" s="54">
        <f t="shared" si="282"/>
        <v>7231886313</v>
      </c>
      <c r="Z349" s="54">
        <f t="shared" si="282"/>
        <v>20953451800</v>
      </c>
      <c r="AA349" s="54">
        <f t="shared" si="282"/>
        <v>8772164575427.3301</v>
      </c>
      <c r="AB349" s="54">
        <f t="shared" si="282"/>
        <v>447543383225.01001</v>
      </c>
      <c r="AC349" s="54">
        <f t="shared" si="282"/>
        <v>5591752613408.1699</v>
      </c>
      <c r="AD349" s="54">
        <f t="shared" si="282"/>
        <v>11766838259618.66</v>
      </c>
      <c r="AE349" s="54">
        <f t="shared" si="282"/>
        <v>330721344060.96997</v>
      </c>
      <c r="AF349" s="54">
        <f t="shared" si="282"/>
        <v>49157038706159.266</v>
      </c>
      <c r="AG349" s="54">
        <f t="shared" si="282"/>
        <v>4204344507475.6499</v>
      </c>
      <c r="AH349" s="54">
        <f t="shared" si="282"/>
        <v>24809563313063.391</v>
      </c>
      <c r="AI349" s="54">
        <f t="shared" si="282"/>
        <v>20143130885620.23</v>
      </c>
      <c r="AJ349" s="54">
        <f t="shared" si="282"/>
        <v>6263941084944.9199</v>
      </c>
      <c r="AK349" s="54">
        <f t="shared" si="282"/>
        <v>6055611692741.9199</v>
      </c>
      <c r="AL349" s="54">
        <f t="shared" si="282"/>
        <v>137000000000</v>
      </c>
      <c r="AM349" s="54">
        <f t="shared" si="282"/>
        <v>0</v>
      </c>
      <c r="AN349" s="54">
        <f t="shared" si="282"/>
        <v>6560241395</v>
      </c>
      <c r="AO349" s="54">
        <f t="shared" si="282"/>
        <v>63109150808</v>
      </c>
      <c r="AP349" s="54">
        <f t="shared" si="282"/>
        <v>1660000000</v>
      </c>
      <c r="AQ349" s="54">
        <f t="shared" si="282"/>
        <v>867295078339.68994</v>
      </c>
      <c r="AR349" s="54">
        <f t="shared" si="282"/>
        <v>281866000000</v>
      </c>
      <c r="AS349" s="54">
        <f t="shared" si="282"/>
        <v>315076678630</v>
      </c>
      <c r="AT349" s="54">
        <f t="shared" si="282"/>
        <v>43152399709.690002</v>
      </c>
      <c r="AU349" s="54">
        <f t="shared" si="282"/>
        <v>227200000000</v>
      </c>
      <c r="AV349" s="54">
        <f t="shared" si="282"/>
        <v>-5352784292678.6396</v>
      </c>
      <c r="AW349" s="54">
        <f t="shared" si="282"/>
        <v>5396646006605.2305</v>
      </c>
      <c r="AX349" s="55">
        <f t="shared" si="282"/>
        <v>43861713926.589966</v>
      </c>
    </row>
    <row r="350" spans="1:50" ht="15" customHeight="1" x14ac:dyDescent="0.25">
      <c r="A350" s="29" t="s">
        <v>451</v>
      </c>
      <c r="B350" s="29" t="s">
        <v>451</v>
      </c>
      <c r="C350" s="30" t="s">
        <v>452</v>
      </c>
      <c r="D350" s="31" t="s">
        <v>99</v>
      </c>
      <c r="E350" s="32">
        <v>42724</v>
      </c>
      <c r="F350" s="56">
        <f t="shared" ref="F350" si="283">G350+L350+P350</f>
        <v>5095395280000</v>
      </c>
      <c r="G350" s="34">
        <f t="shared" ref="G350" si="284">H350+I350+J350+K350</f>
        <v>1674190144000</v>
      </c>
      <c r="H350" s="34">
        <f>VLOOKUP(C350,[1]Sheet2!$A$1:$AS$610,6,FALSE)</f>
        <v>1445912639000</v>
      </c>
      <c r="I350" s="34">
        <f>VLOOKUP(C350,[1]Sheet2!$A$1:$AS$610,7,FALSE)</f>
        <v>35942515000</v>
      </c>
      <c r="J350" s="34">
        <f>VLOOKUP(C350,[1]Sheet2!$A$1:$AS$610,8,FALSE)</f>
        <v>70822377000</v>
      </c>
      <c r="K350" s="34">
        <f>VLOOKUP(C350,[1]Sheet2!$A$1:$AS$610,9,FALSE)</f>
        <v>121512613000</v>
      </c>
      <c r="L350" s="34">
        <f t="shared" ref="L350" si="285">M350+N350+O350</f>
        <v>3284789546000</v>
      </c>
      <c r="M350" s="34">
        <f>VLOOKUP(C350,[1]Sheet2!$A$1:$AS$610,11,FALSE)</f>
        <v>229979584000</v>
      </c>
      <c r="N350" s="34">
        <f>VLOOKUP(C350,[1]Sheet2!$A$1:$AS$610,12,FALSE)</f>
        <v>1667449642000</v>
      </c>
      <c r="O350" s="34">
        <f>VLOOKUP(C350,[1]Sheet2!$A$1:$AS$610,13,FALSE)</f>
        <v>1387360320000</v>
      </c>
      <c r="P350" s="34">
        <f t="shared" ref="P350" si="286">Q350+R350+S350+T350+U350</f>
        <v>136415590000</v>
      </c>
      <c r="Q350" s="34">
        <f>VLOOKUP(C350,[1]Sheet2!$A$1:$AS$610,15,FALSE)</f>
        <v>0</v>
      </c>
      <c r="R350" s="34">
        <f>VLOOKUP(C350,[1]Sheet2!$A$1:$AS$610,16,FALSE)</f>
        <v>0</v>
      </c>
      <c r="S350" s="34">
        <f>VLOOKUP(C350,[1]Sheet2!$A$1:$AS$610,17,FALSE)</f>
        <v>0</v>
      </c>
      <c r="T350" s="34">
        <f>VLOOKUP(C350,[1]Sheet2!$A$1:$AS$610,18,FALSE)</f>
        <v>136415590000</v>
      </c>
      <c r="U350" s="34">
        <f>VLOOKUP(C350,[1]Sheet2!$A$1:$AS$610,19,FALSE)</f>
        <v>0</v>
      </c>
      <c r="V350" s="34">
        <f t="shared" ref="V350" si="287">W350+AF350</f>
        <v>5065395280000</v>
      </c>
      <c r="W350" s="34">
        <f t="shared" ref="W350" si="288">X350+Y350+Z350+AA350+AB350+AC350+AD350+AE350</f>
        <v>2701044997342</v>
      </c>
      <c r="X350" s="34">
        <f>VLOOKUP(C350,[1]Sheet2!$A$1:$AS$610,22,FALSE)</f>
        <v>1142627756157</v>
      </c>
      <c r="Y350" s="34">
        <f>VLOOKUP(C350,[1]Sheet2!$A$1:$AS$610,23,FALSE)</f>
        <v>0</v>
      </c>
      <c r="Z350" s="34">
        <f>VLOOKUP(C350,[1]Sheet2!$A$1:$AS$610,24,FALSE)</f>
        <v>0</v>
      </c>
      <c r="AA350" s="34">
        <f>VLOOKUP(C350,[1]Sheet2!$A$1:$AS$610,25,FALSE)</f>
        <v>854992300000</v>
      </c>
      <c r="AB350" s="34">
        <f>VLOOKUP(C350,[1]Sheet2!$A$1:$AS$610,26,FALSE)</f>
        <v>720000000</v>
      </c>
      <c r="AC350" s="34">
        <f>VLOOKUP(C350,[1]Sheet2!$A$1:$AS$610,27,FALSE)</f>
        <v>695683647300</v>
      </c>
      <c r="AD350" s="34">
        <f>VLOOKUP(C350,[1]Sheet2!$A$1:$AS$610,28,FALSE)</f>
        <v>2021293885</v>
      </c>
      <c r="AE350" s="34">
        <f>VLOOKUP(C350,[1]Sheet2!$A$1:$AS$610,29,FALSE)</f>
        <v>5000000000</v>
      </c>
      <c r="AF350" s="34">
        <f t="shared" ref="AF350" si="289">AG350+AH350+AI350</f>
        <v>2364350282658</v>
      </c>
      <c r="AG350" s="34">
        <f>VLOOKUP(C350,[1]Sheet2!$A$1:$AS$610,31,FALSE)</f>
        <v>133245836972</v>
      </c>
      <c r="AH350" s="34">
        <f>VLOOKUP(C350,[1]Sheet2!$A$1:$AS$610,32,FALSE)</f>
        <v>1292472347786</v>
      </c>
      <c r="AI350" s="34">
        <f>VLOOKUP(C350,[1]Sheet2!$A$1:$AS$610,33,FALSE)</f>
        <v>938632097900</v>
      </c>
      <c r="AJ350" s="34">
        <f t="shared" ref="AJ350" si="290">AK350+AL350+AM350+AN350+AO350+AP350</f>
        <v>85000000000</v>
      </c>
      <c r="AK350" s="34">
        <f>VLOOKUP(C350,[1]Sheet2!$A$1:$AS$610,35,FALSE)</f>
        <v>85000000000</v>
      </c>
      <c r="AL350" s="34">
        <f>VLOOKUP(C350,[1]Sheet2!$A$1:$AS$610,36,FALSE)</f>
        <v>0</v>
      </c>
      <c r="AM350" s="34">
        <f>VLOOKUP(C350,[1]Sheet2!$A$1:$AS$610,37,FALSE)</f>
        <v>0</v>
      </c>
      <c r="AN350" s="34">
        <f>VLOOKUP(C350,[1]Sheet2!$A$1:$AS$610,38,FALSE)</f>
        <v>0</v>
      </c>
      <c r="AO350" s="34">
        <f>VLOOKUP(C350,[1]Sheet2!$A$1:$AS$610,39,FALSE)</f>
        <v>0</v>
      </c>
      <c r="AP350" s="34">
        <f>VLOOKUP(C350,[1]Sheet2!$A$1:$AS$610,40,FALSE)</f>
        <v>0</v>
      </c>
      <c r="AQ350" s="34">
        <f t="shared" ref="AQ350" si="291">AR350+AS350+AT350+AU350</f>
        <v>115000000000</v>
      </c>
      <c r="AR350" s="34">
        <f>VLOOKUP(C350,[1]Sheet2!$A$1:$AS$610,42,FALSE)</f>
        <v>25000000000</v>
      </c>
      <c r="AS350" s="34">
        <f>VLOOKUP(C350,[1]Sheet2!$A$1:$AS$610,43,FALSE)</f>
        <v>90000000000</v>
      </c>
      <c r="AT350" s="34">
        <f>VLOOKUP(C350,[1]Sheet2!$A$1:$AS$610,44,FALSE)</f>
        <v>0</v>
      </c>
      <c r="AU350" s="34">
        <f>VLOOKUP(C350,[1]Sheet2!$A$1:$AS$610,45,FALSE)</f>
        <v>0</v>
      </c>
      <c r="AV350" s="35">
        <f t="shared" ref="AV350" si="292">F350-V350</f>
        <v>30000000000</v>
      </c>
      <c r="AW350" s="35">
        <f t="shared" ref="AW350" si="293">AJ350-AQ350</f>
        <v>-30000000000</v>
      </c>
      <c r="AX350" s="36">
        <f t="shared" ref="AX350" si="294">AW350+AV350</f>
        <v>0</v>
      </c>
    </row>
    <row r="351" spans="1:50" s="45" customFormat="1" ht="15" customHeight="1" x14ac:dyDescent="0.25">
      <c r="A351" s="46">
        <f>A345+1</f>
        <v>268</v>
      </c>
      <c r="B351" s="46">
        <v>1</v>
      </c>
      <c r="C351" s="47" t="s">
        <v>453</v>
      </c>
      <c r="D351" s="39" t="s">
        <v>174</v>
      </c>
      <c r="E351" s="40">
        <v>42734</v>
      </c>
      <c r="F351" s="48">
        <f t="shared" si="266"/>
        <v>1046954509336</v>
      </c>
      <c r="G351" s="42">
        <f t="shared" si="267"/>
        <v>50013500000</v>
      </c>
      <c r="H351" s="42">
        <v>12800000000</v>
      </c>
      <c r="I351" s="42">
        <v>4073000000</v>
      </c>
      <c r="J351" s="42">
        <v>2900000000</v>
      </c>
      <c r="K351" s="42">
        <v>30240500000</v>
      </c>
      <c r="L351" s="42">
        <f t="shared" si="268"/>
        <v>819345918000</v>
      </c>
      <c r="M351" s="42">
        <v>28022484000</v>
      </c>
      <c r="N351" s="42">
        <v>578240869000</v>
      </c>
      <c r="O351" s="42">
        <v>213082565000</v>
      </c>
      <c r="P351" s="42">
        <f t="shared" si="269"/>
        <v>177595091336</v>
      </c>
      <c r="Q351" s="42">
        <v>0</v>
      </c>
      <c r="R351" s="42">
        <v>0</v>
      </c>
      <c r="S351" s="42">
        <v>20447137336</v>
      </c>
      <c r="T351" s="42">
        <v>60409193000</v>
      </c>
      <c r="U351" s="42">
        <v>96738761000</v>
      </c>
      <c r="V351" s="42">
        <f t="shared" si="270"/>
        <v>1036306025461</v>
      </c>
      <c r="W351" s="42">
        <f t="shared" si="271"/>
        <v>603837588463.40002</v>
      </c>
      <c r="X351" s="42">
        <v>407404169246.65997</v>
      </c>
      <c r="Y351" s="42">
        <v>1139981776.27</v>
      </c>
      <c r="Z351" s="42">
        <v>0</v>
      </c>
      <c r="AA351" s="42">
        <v>9000000000</v>
      </c>
      <c r="AB351" s="42">
        <v>24490974144.470001</v>
      </c>
      <c r="AC351" s="42">
        <v>0</v>
      </c>
      <c r="AD351" s="42">
        <v>159802463296</v>
      </c>
      <c r="AE351" s="42">
        <v>2000000000</v>
      </c>
      <c r="AF351" s="42">
        <f t="shared" si="272"/>
        <v>432468436997.59998</v>
      </c>
      <c r="AG351" s="42">
        <v>44247632300</v>
      </c>
      <c r="AH351" s="42">
        <v>151531537174.60001</v>
      </c>
      <c r="AI351" s="42">
        <v>236689267523</v>
      </c>
      <c r="AJ351" s="42">
        <f t="shared" si="273"/>
        <v>43550000000</v>
      </c>
      <c r="AK351" s="42">
        <v>43550000000</v>
      </c>
      <c r="AL351" s="42">
        <v>0</v>
      </c>
      <c r="AM351" s="42">
        <v>0</v>
      </c>
      <c r="AN351" s="42">
        <v>0</v>
      </c>
      <c r="AO351" s="42">
        <v>0</v>
      </c>
      <c r="AP351" s="42">
        <v>0</v>
      </c>
      <c r="AQ351" s="42">
        <f t="shared" si="274"/>
        <v>54198483875</v>
      </c>
      <c r="AR351" s="42">
        <v>0</v>
      </c>
      <c r="AS351" s="42">
        <v>10000000000</v>
      </c>
      <c r="AT351" s="42">
        <v>44198483875</v>
      </c>
      <c r="AU351" s="42">
        <v>0</v>
      </c>
      <c r="AV351" s="43">
        <f t="shared" si="275"/>
        <v>10648483875</v>
      </c>
      <c r="AW351" s="43">
        <f t="shared" si="228"/>
        <v>-10648483875</v>
      </c>
      <c r="AX351" s="44">
        <f t="shared" si="277"/>
        <v>0</v>
      </c>
    </row>
    <row r="352" spans="1:50" s="45" customFormat="1" ht="15" customHeight="1" x14ac:dyDescent="0.25">
      <c r="A352" s="37">
        <f t="shared" ref="A352:B364" si="295">A351+1</f>
        <v>269</v>
      </c>
      <c r="B352" s="37">
        <f t="shared" si="295"/>
        <v>2</v>
      </c>
      <c r="C352" s="47" t="s">
        <v>454</v>
      </c>
      <c r="D352" s="39" t="s">
        <v>227</v>
      </c>
      <c r="E352" s="40">
        <v>42733</v>
      </c>
      <c r="F352" s="48">
        <f t="shared" si="266"/>
        <v>1619177580000</v>
      </c>
      <c r="G352" s="49">
        <f t="shared" si="267"/>
        <v>45900920000</v>
      </c>
      <c r="H352" s="49">
        <v>15820000000</v>
      </c>
      <c r="I352" s="49">
        <v>2830000000</v>
      </c>
      <c r="J352" s="49">
        <v>10500000000</v>
      </c>
      <c r="K352" s="49">
        <v>16750920000</v>
      </c>
      <c r="L352" s="49">
        <f t="shared" si="268"/>
        <v>1334870682000</v>
      </c>
      <c r="M352" s="49">
        <v>40717489000</v>
      </c>
      <c r="N352" s="49">
        <v>984403921000</v>
      </c>
      <c r="O352" s="49">
        <v>309749272000</v>
      </c>
      <c r="P352" s="49">
        <f t="shared" si="269"/>
        <v>238405978000</v>
      </c>
      <c r="Q352" s="49">
        <v>0</v>
      </c>
      <c r="R352" s="49">
        <v>0</v>
      </c>
      <c r="S352" s="49">
        <v>20000000000</v>
      </c>
      <c r="T352" s="49">
        <v>0</v>
      </c>
      <c r="U352" s="49">
        <v>218405978000</v>
      </c>
      <c r="V352" s="49">
        <f t="shared" si="270"/>
        <v>1615883799750.27</v>
      </c>
      <c r="W352" s="49">
        <f t="shared" si="271"/>
        <v>883600945035.27002</v>
      </c>
      <c r="X352" s="49">
        <v>513103283035.27002</v>
      </c>
      <c r="Y352" s="49">
        <v>0</v>
      </c>
      <c r="Z352" s="49">
        <v>0</v>
      </c>
      <c r="AA352" s="49">
        <v>41608610000</v>
      </c>
      <c r="AB352" s="49">
        <v>913000000</v>
      </c>
      <c r="AC352" s="49">
        <v>1865000000</v>
      </c>
      <c r="AD352" s="49">
        <v>323111052000</v>
      </c>
      <c r="AE352" s="49">
        <v>3000000000</v>
      </c>
      <c r="AF352" s="49">
        <f t="shared" si="272"/>
        <v>732282854715</v>
      </c>
      <c r="AG352" s="49">
        <v>49961507800</v>
      </c>
      <c r="AH352" s="49">
        <v>320618041767.34998</v>
      </c>
      <c r="AI352" s="49">
        <v>361703305147.65002</v>
      </c>
      <c r="AJ352" s="49">
        <f t="shared" si="273"/>
        <v>25000000000</v>
      </c>
      <c r="AK352" s="49">
        <v>25000000000</v>
      </c>
      <c r="AL352" s="49">
        <v>0</v>
      </c>
      <c r="AM352" s="49">
        <v>0</v>
      </c>
      <c r="AN352" s="49">
        <v>0</v>
      </c>
      <c r="AO352" s="49">
        <v>0</v>
      </c>
      <c r="AP352" s="49">
        <v>0</v>
      </c>
      <c r="AQ352" s="49">
        <f t="shared" si="274"/>
        <v>28293780249.73</v>
      </c>
      <c r="AR352" s="49">
        <v>0</v>
      </c>
      <c r="AS352" s="49">
        <v>19875000000</v>
      </c>
      <c r="AT352" s="49">
        <v>8418780249.7299995</v>
      </c>
      <c r="AU352" s="49">
        <v>0</v>
      </c>
      <c r="AV352" s="50">
        <f t="shared" si="275"/>
        <v>3293780249.7299805</v>
      </c>
      <c r="AW352" s="50">
        <f t="shared" si="228"/>
        <v>-3293780249.7299995</v>
      </c>
      <c r="AX352" s="44">
        <f t="shared" si="277"/>
        <v>-1.9073486328125E-5</v>
      </c>
    </row>
    <row r="353" spans="1:50" s="45" customFormat="1" ht="15" customHeight="1" x14ac:dyDescent="0.25">
      <c r="A353" s="37">
        <f t="shared" si="295"/>
        <v>270</v>
      </c>
      <c r="B353" s="37">
        <f t="shared" si="295"/>
        <v>3</v>
      </c>
      <c r="C353" s="47" t="s">
        <v>455</v>
      </c>
      <c r="D353" s="39" t="s">
        <v>456</v>
      </c>
      <c r="E353" s="40">
        <v>42727</v>
      </c>
      <c r="F353" s="48">
        <f t="shared" si="266"/>
        <v>770584446200.84998</v>
      </c>
      <c r="G353" s="49">
        <f t="shared" si="267"/>
        <v>25327319784.849998</v>
      </c>
      <c r="H353" s="49">
        <v>5210984643.3400002</v>
      </c>
      <c r="I353" s="49">
        <v>2156850800</v>
      </c>
      <c r="J353" s="49">
        <v>1904084341.51</v>
      </c>
      <c r="K353" s="49">
        <v>16055400000</v>
      </c>
      <c r="L353" s="49">
        <f t="shared" si="268"/>
        <v>684042518000</v>
      </c>
      <c r="M353" s="49">
        <v>24904635000</v>
      </c>
      <c r="N353" s="49">
        <v>468175912000</v>
      </c>
      <c r="O353" s="49">
        <v>190961971000</v>
      </c>
      <c r="P353" s="49">
        <f t="shared" si="269"/>
        <v>61214608416</v>
      </c>
      <c r="Q353" s="49">
        <v>1132277700</v>
      </c>
      <c r="R353" s="49">
        <v>0</v>
      </c>
      <c r="S353" s="49">
        <v>21417036716</v>
      </c>
      <c r="T353" s="49">
        <v>0</v>
      </c>
      <c r="U353" s="49">
        <v>38665294000</v>
      </c>
      <c r="V353" s="49">
        <f t="shared" si="270"/>
        <v>782237130970.75</v>
      </c>
      <c r="W353" s="49">
        <f t="shared" si="271"/>
        <v>290309388172.75</v>
      </c>
      <c r="X353" s="49">
        <v>176347667402.29001</v>
      </c>
      <c r="Y353" s="49">
        <v>0</v>
      </c>
      <c r="Z353" s="49">
        <v>0</v>
      </c>
      <c r="AA353" s="49">
        <v>18735481200</v>
      </c>
      <c r="AB353" s="49">
        <v>1261520600</v>
      </c>
      <c r="AC353" s="49">
        <v>931092011.86000001</v>
      </c>
      <c r="AD353" s="49">
        <v>91154338700</v>
      </c>
      <c r="AE353" s="49">
        <v>1879288258.5999999</v>
      </c>
      <c r="AF353" s="49">
        <f t="shared" si="272"/>
        <v>491927742798</v>
      </c>
      <c r="AG353" s="49">
        <v>44343558626</v>
      </c>
      <c r="AH353" s="49">
        <v>184907611092</v>
      </c>
      <c r="AI353" s="49">
        <v>262676573080</v>
      </c>
      <c r="AJ353" s="49">
        <f t="shared" si="273"/>
        <v>21617664982.900002</v>
      </c>
      <c r="AK353" s="49">
        <v>21617664982.900002</v>
      </c>
      <c r="AL353" s="49">
        <v>0</v>
      </c>
      <c r="AM353" s="49">
        <v>0</v>
      </c>
      <c r="AN353" s="49">
        <v>0</v>
      </c>
      <c r="AO353" s="49">
        <v>0</v>
      </c>
      <c r="AP353" s="49">
        <v>0</v>
      </c>
      <c r="AQ353" s="49">
        <f t="shared" si="274"/>
        <v>9964980213</v>
      </c>
      <c r="AR353" s="49">
        <v>0</v>
      </c>
      <c r="AS353" s="49">
        <v>2875000000</v>
      </c>
      <c r="AT353" s="49">
        <v>7089980213</v>
      </c>
      <c r="AU353" s="49">
        <v>0</v>
      </c>
      <c r="AV353" s="50">
        <f t="shared" si="275"/>
        <v>-11652684769.900024</v>
      </c>
      <c r="AW353" s="50">
        <f t="shared" si="228"/>
        <v>11652684769.900002</v>
      </c>
      <c r="AX353" s="44">
        <f t="shared" si="277"/>
        <v>-2.288818359375E-5</v>
      </c>
    </row>
    <row r="354" spans="1:50" s="45" customFormat="1" ht="15" customHeight="1" x14ac:dyDescent="0.25">
      <c r="A354" s="37">
        <f t="shared" si="295"/>
        <v>271</v>
      </c>
      <c r="B354" s="37">
        <f t="shared" si="295"/>
        <v>4</v>
      </c>
      <c r="C354" s="47" t="s">
        <v>457</v>
      </c>
      <c r="D354" s="39" t="s">
        <v>94</v>
      </c>
      <c r="E354" s="40">
        <v>42727</v>
      </c>
      <c r="F354" s="48">
        <f t="shared" si="266"/>
        <v>2011113435123</v>
      </c>
      <c r="G354" s="49">
        <f t="shared" si="267"/>
        <v>103715500889</v>
      </c>
      <c r="H354" s="49">
        <v>52397670000</v>
      </c>
      <c r="I354" s="49">
        <v>6772044528</v>
      </c>
      <c r="J354" s="49">
        <v>5514646248</v>
      </c>
      <c r="K354" s="49">
        <v>39031140113</v>
      </c>
      <c r="L354" s="49">
        <f t="shared" si="268"/>
        <v>1651898994252</v>
      </c>
      <c r="M354" s="49">
        <v>137104786000</v>
      </c>
      <c r="N354" s="49">
        <v>1215197696252</v>
      </c>
      <c r="O354" s="49">
        <v>299596512000</v>
      </c>
      <c r="P354" s="49">
        <f t="shared" si="269"/>
        <v>255498939982</v>
      </c>
      <c r="Q354" s="49">
        <v>0</v>
      </c>
      <c r="R354" s="49">
        <v>0</v>
      </c>
      <c r="S354" s="49">
        <v>44485247982</v>
      </c>
      <c r="T354" s="49">
        <f>211013692000-203513692000</f>
        <v>7500000000</v>
      </c>
      <c r="U354" s="49">
        <v>203513692000</v>
      </c>
      <c r="V354" s="49">
        <f t="shared" si="270"/>
        <v>2039881220123</v>
      </c>
      <c r="W354" s="49">
        <f t="shared" si="271"/>
        <v>1017606651197.17</v>
      </c>
      <c r="X354" s="49">
        <v>647086287182.37</v>
      </c>
      <c r="Y354" s="49">
        <v>0</v>
      </c>
      <c r="Z354" s="49">
        <v>0</v>
      </c>
      <c r="AA354" s="49">
        <v>24463800000</v>
      </c>
      <c r="AB354" s="49">
        <v>90000000</v>
      </c>
      <c r="AC354" s="49">
        <v>6367808902.8000002</v>
      </c>
      <c r="AD354" s="49">
        <v>335398755112</v>
      </c>
      <c r="AE354" s="49">
        <v>4200000000</v>
      </c>
      <c r="AF354" s="49">
        <f t="shared" si="272"/>
        <v>1022274568925.83</v>
      </c>
      <c r="AG354" s="49">
        <v>126688934264.33</v>
      </c>
      <c r="AH354" s="49">
        <v>451141574519</v>
      </c>
      <c r="AI354" s="49">
        <v>444444060142.5</v>
      </c>
      <c r="AJ354" s="49">
        <f t="shared" si="273"/>
        <v>34500125000</v>
      </c>
      <c r="AK354" s="49">
        <v>34500125000</v>
      </c>
      <c r="AL354" s="49">
        <v>0</v>
      </c>
      <c r="AM354" s="49">
        <v>0</v>
      </c>
      <c r="AN354" s="49">
        <v>0</v>
      </c>
      <c r="AO354" s="49">
        <v>0</v>
      </c>
      <c r="AP354" s="49">
        <v>0</v>
      </c>
      <c r="AQ354" s="49">
        <f t="shared" si="274"/>
        <v>5732340000</v>
      </c>
      <c r="AR354" s="49">
        <v>0</v>
      </c>
      <c r="AS354" s="49">
        <v>5000000000</v>
      </c>
      <c r="AT354" s="49">
        <v>732340000</v>
      </c>
      <c r="AU354" s="49">
        <v>0</v>
      </c>
      <c r="AV354" s="50">
        <f t="shared" si="275"/>
        <v>-28767785000</v>
      </c>
      <c r="AW354" s="50">
        <f t="shared" si="228"/>
        <v>28767785000</v>
      </c>
      <c r="AX354" s="44">
        <f t="shared" si="277"/>
        <v>0</v>
      </c>
    </row>
    <row r="355" spans="1:50" s="45" customFormat="1" ht="15" customHeight="1" x14ac:dyDescent="0.25">
      <c r="A355" s="37">
        <f t="shared" si="295"/>
        <v>272</v>
      </c>
      <c r="B355" s="37">
        <f t="shared" si="295"/>
        <v>5</v>
      </c>
      <c r="C355" s="38" t="s">
        <v>458</v>
      </c>
      <c r="D355" s="39" t="s">
        <v>185</v>
      </c>
      <c r="E355" s="40">
        <v>42734</v>
      </c>
      <c r="F355" s="41">
        <f t="shared" si="266"/>
        <v>1375877368784</v>
      </c>
      <c r="G355" s="42">
        <f t="shared" si="267"/>
        <v>128293216119</v>
      </c>
      <c r="H355" s="42">
        <v>78174000500</v>
      </c>
      <c r="I355" s="42">
        <v>7822478485</v>
      </c>
      <c r="J355" s="42">
        <v>6636446243</v>
      </c>
      <c r="K355" s="42">
        <v>35660290891</v>
      </c>
      <c r="L355" s="42">
        <f t="shared" si="268"/>
        <v>1099853771618</v>
      </c>
      <c r="M355" s="42">
        <v>29623365000</v>
      </c>
      <c r="N355" s="42">
        <v>815563958618</v>
      </c>
      <c r="O355" s="42">
        <v>254666448000</v>
      </c>
      <c r="P355" s="42">
        <f t="shared" si="269"/>
        <v>147730381047</v>
      </c>
      <c r="Q355" s="42">
        <v>700000000</v>
      </c>
      <c r="R355" s="42">
        <v>0</v>
      </c>
      <c r="S355" s="42">
        <v>41199992047</v>
      </c>
      <c r="T355" s="42">
        <v>7500000000</v>
      </c>
      <c r="U355" s="42">
        <v>98330389000</v>
      </c>
      <c r="V355" s="42">
        <f t="shared" si="270"/>
        <v>1464206276320</v>
      </c>
      <c r="W355" s="42">
        <f t="shared" si="271"/>
        <v>779826735279</v>
      </c>
      <c r="X355" s="42">
        <v>566832753964</v>
      </c>
      <c r="Y355" s="42">
        <v>0</v>
      </c>
      <c r="Z355" s="42">
        <v>0</v>
      </c>
      <c r="AA355" s="42">
        <v>12856420000</v>
      </c>
      <c r="AB355" s="42">
        <v>1640000000</v>
      </c>
      <c r="AC355" s="42">
        <v>8209998600</v>
      </c>
      <c r="AD355" s="42">
        <v>181198945100</v>
      </c>
      <c r="AE355" s="42">
        <v>9088617615</v>
      </c>
      <c r="AF355" s="42">
        <f t="shared" si="272"/>
        <v>684379541041</v>
      </c>
      <c r="AG355" s="42">
        <v>63080526175</v>
      </c>
      <c r="AH355" s="42">
        <v>330754736275</v>
      </c>
      <c r="AI355" s="42">
        <v>290544278591</v>
      </c>
      <c r="AJ355" s="42">
        <f t="shared" si="273"/>
        <v>93828907536</v>
      </c>
      <c r="AK355" s="42">
        <v>49428907536</v>
      </c>
      <c r="AL355" s="42">
        <v>0</v>
      </c>
      <c r="AM355" s="42">
        <v>0</v>
      </c>
      <c r="AN355" s="42">
        <v>44400000000</v>
      </c>
      <c r="AO355" s="42">
        <v>0</v>
      </c>
      <c r="AP355" s="42">
        <v>0</v>
      </c>
      <c r="AQ355" s="42">
        <f t="shared" si="274"/>
        <v>5500000000</v>
      </c>
      <c r="AR355" s="42">
        <v>0</v>
      </c>
      <c r="AS355" s="42">
        <v>5500000000</v>
      </c>
      <c r="AT355" s="42">
        <v>0</v>
      </c>
      <c r="AU355" s="42">
        <v>0</v>
      </c>
      <c r="AV355" s="43">
        <f t="shared" si="275"/>
        <v>-88328907536</v>
      </c>
      <c r="AW355" s="43">
        <f t="shared" ref="AW355:AW416" si="296">AJ355-AQ355</f>
        <v>88328907536</v>
      </c>
      <c r="AX355" s="44">
        <f t="shared" si="277"/>
        <v>0</v>
      </c>
    </row>
    <row r="356" spans="1:50" s="45" customFormat="1" ht="15" customHeight="1" x14ac:dyDescent="0.25">
      <c r="A356" s="37">
        <f t="shared" si="295"/>
        <v>273</v>
      </c>
      <c r="B356" s="37">
        <f t="shared" si="295"/>
        <v>6</v>
      </c>
      <c r="C356" s="47" t="s">
        <v>459</v>
      </c>
      <c r="D356" s="39" t="s">
        <v>96</v>
      </c>
      <c r="E356" s="40">
        <v>42733</v>
      </c>
      <c r="F356" s="48">
        <f t="shared" si="266"/>
        <v>1246059101955.6899</v>
      </c>
      <c r="G356" s="49">
        <f t="shared" si="267"/>
        <v>70899319222</v>
      </c>
      <c r="H356" s="49">
        <v>28688099122</v>
      </c>
      <c r="I356" s="49">
        <v>2468420100</v>
      </c>
      <c r="J356" s="49">
        <v>3250000000</v>
      </c>
      <c r="K356" s="49">
        <v>36492800000</v>
      </c>
      <c r="L356" s="49">
        <f t="shared" si="268"/>
        <v>1002357862000</v>
      </c>
      <c r="M356" s="49">
        <v>41721331000</v>
      </c>
      <c r="N356" s="49">
        <v>675216533000</v>
      </c>
      <c r="O356" s="49">
        <v>285419998000</v>
      </c>
      <c r="P356" s="49">
        <f t="shared" si="269"/>
        <v>172801920733.69</v>
      </c>
      <c r="Q356" s="49">
        <v>2000000000</v>
      </c>
      <c r="R356" s="49">
        <v>0</v>
      </c>
      <c r="S356" s="49">
        <v>35221641733.690002</v>
      </c>
      <c r="T356" s="49">
        <v>7500000000</v>
      </c>
      <c r="U356" s="49">
        <v>128080279000</v>
      </c>
      <c r="V356" s="49">
        <f t="shared" si="270"/>
        <v>1284609101955.6899</v>
      </c>
      <c r="W356" s="49">
        <f t="shared" si="271"/>
        <v>673939175598.68994</v>
      </c>
      <c r="X356" s="49">
        <v>441653328168.09998</v>
      </c>
      <c r="Y356" s="49">
        <v>0</v>
      </c>
      <c r="Z356" s="49">
        <v>0</v>
      </c>
      <c r="AA356" s="49">
        <v>51401278850</v>
      </c>
      <c r="AB356" s="49">
        <v>4078697500</v>
      </c>
      <c r="AC356" s="49">
        <v>0</v>
      </c>
      <c r="AD356" s="49">
        <v>175405871080.59</v>
      </c>
      <c r="AE356" s="49">
        <v>1400000000</v>
      </c>
      <c r="AF356" s="49">
        <f t="shared" si="272"/>
        <v>610669926357</v>
      </c>
      <c r="AG356" s="49">
        <v>22683583280</v>
      </c>
      <c r="AH356" s="49">
        <v>265418034177</v>
      </c>
      <c r="AI356" s="49">
        <v>322568308900</v>
      </c>
      <c r="AJ356" s="49">
        <f t="shared" si="273"/>
        <v>50000000000</v>
      </c>
      <c r="AK356" s="49">
        <v>50000000000</v>
      </c>
      <c r="AL356" s="49">
        <v>0</v>
      </c>
      <c r="AM356" s="49">
        <v>0</v>
      </c>
      <c r="AN356" s="49">
        <v>0</v>
      </c>
      <c r="AO356" s="49">
        <v>0</v>
      </c>
      <c r="AP356" s="49">
        <v>0</v>
      </c>
      <c r="AQ356" s="49">
        <f t="shared" si="274"/>
        <v>11450000000</v>
      </c>
      <c r="AR356" s="49">
        <v>0</v>
      </c>
      <c r="AS356" s="49">
        <v>11450000000</v>
      </c>
      <c r="AT356" s="49">
        <v>0</v>
      </c>
      <c r="AU356" s="49">
        <v>0</v>
      </c>
      <c r="AV356" s="50">
        <f t="shared" si="275"/>
        <v>-38550000000</v>
      </c>
      <c r="AW356" s="50">
        <f t="shared" si="296"/>
        <v>38550000000</v>
      </c>
      <c r="AX356" s="44">
        <f t="shared" si="277"/>
        <v>0</v>
      </c>
    </row>
    <row r="357" spans="1:50" s="45" customFormat="1" x14ac:dyDescent="0.25">
      <c r="A357" s="37">
        <f t="shared" si="295"/>
        <v>274</v>
      </c>
      <c r="B357" s="37">
        <f t="shared" si="295"/>
        <v>7</v>
      </c>
      <c r="C357" s="47" t="s">
        <v>460</v>
      </c>
      <c r="D357" s="39" t="s">
        <v>103</v>
      </c>
      <c r="E357" s="40">
        <v>42779</v>
      </c>
      <c r="F357" s="41">
        <f t="shared" si="266"/>
        <v>1181230065533</v>
      </c>
      <c r="G357" s="42">
        <f t="shared" si="267"/>
        <v>40887561003</v>
      </c>
      <c r="H357" s="62">
        <v>12626492015</v>
      </c>
      <c r="I357" s="62">
        <v>2528615000</v>
      </c>
      <c r="J357" s="62">
        <v>1779266018</v>
      </c>
      <c r="K357" s="62">
        <v>23953187970</v>
      </c>
      <c r="L357" s="42">
        <f t="shared" si="268"/>
        <v>978332773000</v>
      </c>
      <c r="M357" s="62">
        <v>45210149000</v>
      </c>
      <c r="N357" s="62">
        <v>615353661000</v>
      </c>
      <c r="O357" s="62">
        <v>317768963000</v>
      </c>
      <c r="P357" s="42">
        <f t="shared" si="269"/>
        <v>162009731530</v>
      </c>
      <c r="Q357" s="42">
        <v>0</v>
      </c>
      <c r="R357" s="42">
        <v>0</v>
      </c>
      <c r="S357" s="62">
        <v>29101880530</v>
      </c>
      <c r="T357" s="42">
        <v>0</v>
      </c>
      <c r="U357" s="62">
        <v>132907851000</v>
      </c>
      <c r="V357" s="42">
        <f t="shared" si="270"/>
        <v>1266086212531</v>
      </c>
      <c r="W357" s="42">
        <f t="shared" si="271"/>
        <v>591016601790</v>
      </c>
      <c r="X357" s="62">
        <v>364459524123</v>
      </c>
      <c r="Y357" s="42">
        <v>0</v>
      </c>
      <c r="Z357" s="42">
        <v>0</v>
      </c>
      <c r="AA357" s="62">
        <v>26540000000</v>
      </c>
      <c r="AB357" s="42">
        <v>1000000000</v>
      </c>
      <c r="AC357" s="42">
        <v>992380179</v>
      </c>
      <c r="AD357" s="62">
        <v>197524697488</v>
      </c>
      <c r="AE357" s="62">
        <v>500000000</v>
      </c>
      <c r="AF357" s="42">
        <f t="shared" si="272"/>
        <v>675069610741</v>
      </c>
      <c r="AG357" s="62">
        <v>37984340000</v>
      </c>
      <c r="AH357" s="62">
        <v>196587681474</v>
      </c>
      <c r="AI357" s="62">
        <v>440497589267</v>
      </c>
      <c r="AJ357" s="42">
        <f t="shared" si="273"/>
        <v>106400439932</v>
      </c>
      <c r="AK357" s="62">
        <v>21400439932</v>
      </c>
      <c r="AL357" s="42">
        <v>0</v>
      </c>
      <c r="AM357" s="42">
        <v>0</v>
      </c>
      <c r="AN357" s="42">
        <v>85000000000</v>
      </c>
      <c r="AO357" s="42">
        <v>0</v>
      </c>
      <c r="AP357" s="42">
        <v>0</v>
      </c>
      <c r="AQ357" s="42">
        <f t="shared" si="274"/>
        <v>21544292934</v>
      </c>
      <c r="AR357" s="42">
        <v>0</v>
      </c>
      <c r="AS357" s="62">
        <v>2500000000</v>
      </c>
      <c r="AT357" s="42">
        <v>19044292934</v>
      </c>
      <c r="AU357" s="42">
        <v>0</v>
      </c>
      <c r="AV357" s="43">
        <f t="shared" si="275"/>
        <v>-84856146998</v>
      </c>
      <c r="AW357" s="43">
        <f t="shared" si="296"/>
        <v>84856146998</v>
      </c>
      <c r="AX357" s="44">
        <f t="shared" si="277"/>
        <v>0</v>
      </c>
    </row>
    <row r="358" spans="1:50" s="45" customFormat="1" ht="15" customHeight="1" x14ac:dyDescent="0.25">
      <c r="A358" s="37">
        <f t="shared" si="295"/>
        <v>275</v>
      </c>
      <c r="B358" s="37">
        <f t="shared" si="295"/>
        <v>8</v>
      </c>
      <c r="C358" s="47" t="s">
        <v>461</v>
      </c>
      <c r="D358" s="39" t="s">
        <v>90</v>
      </c>
      <c r="E358" s="40">
        <v>42723</v>
      </c>
      <c r="F358" s="48">
        <f t="shared" si="266"/>
        <v>961111726724</v>
      </c>
      <c r="G358" s="49">
        <f t="shared" si="267"/>
        <v>68712323569</v>
      </c>
      <c r="H358" s="49">
        <v>33105177500</v>
      </c>
      <c r="I358" s="49">
        <v>20330060000</v>
      </c>
      <c r="J358" s="49">
        <v>2000000000</v>
      </c>
      <c r="K358" s="49">
        <v>13277086069</v>
      </c>
      <c r="L358" s="49">
        <f t="shared" si="268"/>
        <v>802349772000</v>
      </c>
      <c r="M358" s="49">
        <v>25036328000</v>
      </c>
      <c r="N358" s="49">
        <v>585657806000</v>
      </c>
      <c r="O358" s="49">
        <v>191655638000</v>
      </c>
      <c r="P358" s="49">
        <f t="shared" si="269"/>
        <v>90049631155</v>
      </c>
      <c r="Q358" s="49">
        <v>0</v>
      </c>
      <c r="R358" s="49">
        <v>0</v>
      </c>
      <c r="S358" s="49">
        <v>38726025155</v>
      </c>
      <c r="T358" s="49">
        <v>0</v>
      </c>
      <c r="U358" s="49">
        <v>51323606000</v>
      </c>
      <c r="V358" s="49">
        <f t="shared" si="270"/>
        <v>995924667461</v>
      </c>
      <c r="W358" s="49">
        <f t="shared" si="271"/>
        <v>562902934111</v>
      </c>
      <c r="X358" s="49">
        <v>410323390961</v>
      </c>
      <c r="Y358" s="49">
        <v>0</v>
      </c>
      <c r="Z358" s="49">
        <v>0</v>
      </c>
      <c r="AA358" s="49">
        <v>29438000000</v>
      </c>
      <c r="AB358" s="49">
        <v>2000000000</v>
      </c>
      <c r="AC358" s="49">
        <v>5343523750</v>
      </c>
      <c r="AD358" s="49">
        <v>114298019400</v>
      </c>
      <c r="AE358" s="49">
        <v>1500000000</v>
      </c>
      <c r="AF358" s="49">
        <f t="shared" si="272"/>
        <v>433021733350</v>
      </c>
      <c r="AG358" s="42">
        <v>19031075500</v>
      </c>
      <c r="AH358" s="42">
        <v>202392170850</v>
      </c>
      <c r="AI358" s="42">
        <v>211598487000</v>
      </c>
      <c r="AJ358" s="42">
        <f>AK358+AL358+AM358+AN358+AO358+AP358</f>
        <v>34812940737</v>
      </c>
      <c r="AK358" s="42">
        <v>34812940737</v>
      </c>
      <c r="AL358" s="49">
        <v>0</v>
      </c>
      <c r="AM358" s="49">
        <v>0</v>
      </c>
      <c r="AN358" s="49">
        <v>0</v>
      </c>
      <c r="AO358" s="49">
        <v>0</v>
      </c>
      <c r="AP358" s="49">
        <v>0</v>
      </c>
      <c r="AQ358" s="49">
        <f t="shared" si="274"/>
        <v>0</v>
      </c>
      <c r="AR358" s="49">
        <v>0</v>
      </c>
      <c r="AS358" s="49">
        <v>0</v>
      </c>
      <c r="AT358" s="49">
        <v>0</v>
      </c>
      <c r="AU358" s="49">
        <v>0</v>
      </c>
      <c r="AV358" s="50">
        <f t="shared" si="275"/>
        <v>-34812940737</v>
      </c>
      <c r="AW358" s="50">
        <f t="shared" si="296"/>
        <v>34812940737</v>
      </c>
      <c r="AX358" s="44">
        <f t="shared" si="277"/>
        <v>0</v>
      </c>
    </row>
    <row r="359" spans="1:50" s="45" customFormat="1" ht="15" customHeight="1" x14ac:dyDescent="0.25">
      <c r="A359" s="37">
        <f t="shared" si="295"/>
        <v>276</v>
      </c>
      <c r="B359" s="37">
        <f t="shared" si="295"/>
        <v>9</v>
      </c>
      <c r="C359" s="38" t="s">
        <v>462</v>
      </c>
      <c r="D359" s="39" t="s">
        <v>96</v>
      </c>
      <c r="E359" s="40">
        <v>42733</v>
      </c>
      <c r="F359" s="41">
        <f t="shared" si="266"/>
        <v>1558558548398.47</v>
      </c>
      <c r="G359" s="42">
        <f t="shared" si="267"/>
        <v>101855082663.67</v>
      </c>
      <c r="H359" s="62">
        <v>19146771460.669998</v>
      </c>
      <c r="I359" s="63">
        <v>5344600000</v>
      </c>
      <c r="J359" s="63">
        <v>3683872859</v>
      </c>
      <c r="K359" s="63">
        <v>73679838344</v>
      </c>
      <c r="L359" s="42">
        <f t="shared" si="268"/>
        <v>1253934491000</v>
      </c>
      <c r="M359" s="63">
        <v>27019364000</v>
      </c>
      <c r="N359" s="63">
        <v>882308489000</v>
      </c>
      <c r="O359" s="63">
        <v>344606638000</v>
      </c>
      <c r="P359" s="42">
        <f t="shared" si="269"/>
        <v>202768974734.79999</v>
      </c>
      <c r="Q359" s="42">
        <v>0</v>
      </c>
      <c r="R359" s="42">
        <v>0</v>
      </c>
      <c r="S359" s="63">
        <v>49077387158</v>
      </c>
      <c r="T359" s="63">
        <v>153419765000</v>
      </c>
      <c r="U359" s="62">
        <v>271822576.80000001</v>
      </c>
      <c r="V359" s="42">
        <f t="shared" si="270"/>
        <v>1578285207793.75</v>
      </c>
      <c r="W359" s="42">
        <f t="shared" si="271"/>
        <v>938327776389.79993</v>
      </c>
      <c r="X359" s="62">
        <v>671701688943.72998</v>
      </c>
      <c r="Y359" s="63">
        <v>2000000000</v>
      </c>
      <c r="Z359" s="42">
        <v>0</v>
      </c>
      <c r="AA359" s="63">
        <v>13967400000</v>
      </c>
      <c r="AB359" s="63">
        <v>1857000000</v>
      </c>
      <c r="AC359" s="62">
        <v>2449137146.0700002</v>
      </c>
      <c r="AD359" s="62">
        <v>245352550300</v>
      </c>
      <c r="AE359" s="62">
        <v>1000000000</v>
      </c>
      <c r="AF359" s="42">
        <f t="shared" si="272"/>
        <v>639957431403.94995</v>
      </c>
      <c r="AG359" s="63">
        <v>49179345042</v>
      </c>
      <c r="AH359" s="62">
        <v>289818869253.65997</v>
      </c>
      <c r="AI359" s="62">
        <v>300959217108.28998</v>
      </c>
      <c r="AJ359" s="42">
        <f>AK359+AL359+AM359+AN359+AO359+AP359</f>
        <v>90962542851.330002</v>
      </c>
      <c r="AK359" s="63">
        <v>21000000000</v>
      </c>
      <c r="AL359" s="42">
        <v>0</v>
      </c>
      <c r="AM359" s="42">
        <v>0</v>
      </c>
      <c r="AN359" s="62">
        <v>69962542851.330002</v>
      </c>
      <c r="AO359" s="42">
        <v>0</v>
      </c>
      <c r="AP359" s="42">
        <v>0</v>
      </c>
      <c r="AQ359" s="42">
        <f t="shared" si="274"/>
        <v>71235883456.050003</v>
      </c>
      <c r="AR359" s="42">
        <v>0</v>
      </c>
      <c r="AS359" s="42">
        <v>0</v>
      </c>
      <c r="AT359" s="62">
        <v>71235883456.050003</v>
      </c>
      <c r="AU359" s="42">
        <v>0</v>
      </c>
      <c r="AV359" s="43">
        <f t="shared" si="275"/>
        <v>-19726659395.280029</v>
      </c>
      <c r="AW359" s="43">
        <f t="shared" si="296"/>
        <v>19726659395.279999</v>
      </c>
      <c r="AX359" s="44">
        <f t="shared" si="277"/>
        <v>-3.0517578125E-5</v>
      </c>
    </row>
    <row r="360" spans="1:50" s="45" customFormat="1" ht="15" customHeight="1" x14ac:dyDescent="0.25">
      <c r="A360" s="37">
        <f t="shared" si="295"/>
        <v>277</v>
      </c>
      <c r="B360" s="37">
        <f t="shared" si="295"/>
        <v>10</v>
      </c>
      <c r="C360" s="47" t="s">
        <v>463</v>
      </c>
      <c r="D360" s="39" t="s">
        <v>185</v>
      </c>
      <c r="E360" s="40">
        <v>42733</v>
      </c>
      <c r="F360" s="48">
        <f t="shared" si="266"/>
        <v>1498377909038</v>
      </c>
      <c r="G360" s="49">
        <f t="shared" si="267"/>
        <v>87825812615</v>
      </c>
      <c r="H360" s="49">
        <v>26355724000</v>
      </c>
      <c r="I360" s="49">
        <v>5904636161</v>
      </c>
      <c r="J360" s="49">
        <v>5859728692</v>
      </c>
      <c r="K360" s="49">
        <v>49705723762</v>
      </c>
      <c r="L360" s="49">
        <f t="shared" si="268"/>
        <v>1226004712196</v>
      </c>
      <c r="M360" s="49">
        <v>63650991000</v>
      </c>
      <c r="N360" s="49">
        <v>861857229196</v>
      </c>
      <c r="O360" s="49">
        <v>300496492000</v>
      </c>
      <c r="P360" s="49">
        <f t="shared" si="269"/>
        <v>184547384227</v>
      </c>
      <c r="Q360" s="49">
        <v>0</v>
      </c>
      <c r="R360" s="49">
        <v>0</v>
      </c>
      <c r="S360" s="49">
        <v>46005347227</v>
      </c>
      <c r="T360" s="49">
        <f>137542037000-130042037000</f>
        <v>7500000000</v>
      </c>
      <c r="U360" s="49">
        <f>1000000000+130042037000</f>
        <v>131042037000</v>
      </c>
      <c r="V360" s="49">
        <f t="shared" si="270"/>
        <v>1617377909038</v>
      </c>
      <c r="W360" s="49">
        <f t="shared" si="271"/>
        <v>872294852473</v>
      </c>
      <c r="X360" s="49">
        <v>605932260006</v>
      </c>
      <c r="Y360" s="49">
        <v>0</v>
      </c>
      <c r="Z360" s="49">
        <v>0</v>
      </c>
      <c r="AA360" s="49">
        <v>36103948992</v>
      </c>
      <c r="AB360" s="49">
        <v>1488101550</v>
      </c>
      <c r="AC360" s="49">
        <v>4076287754</v>
      </c>
      <c r="AD360" s="49">
        <v>223694254171</v>
      </c>
      <c r="AE360" s="49">
        <v>1000000000</v>
      </c>
      <c r="AF360" s="49">
        <f t="shared" si="272"/>
        <v>745083056565</v>
      </c>
      <c r="AG360" s="49">
        <v>77974077000</v>
      </c>
      <c r="AH360" s="49">
        <v>323484708497</v>
      </c>
      <c r="AI360" s="49">
        <v>343624271068</v>
      </c>
      <c r="AJ360" s="49">
        <f t="shared" si="273"/>
        <v>130000000000</v>
      </c>
      <c r="AK360" s="49">
        <v>130000000000</v>
      </c>
      <c r="AL360" s="49">
        <v>0</v>
      </c>
      <c r="AM360" s="49">
        <v>0</v>
      </c>
      <c r="AN360" s="49">
        <v>0</v>
      </c>
      <c r="AO360" s="49">
        <v>0</v>
      </c>
      <c r="AP360" s="49">
        <v>0</v>
      </c>
      <c r="AQ360" s="49">
        <f t="shared" si="274"/>
        <v>11000000000</v>
      </c>
      <c r="AR360" s="49">
        <v>0</v>
      </c>
      <c r="AS360" s="49">
        <v>11000000000</v>
      </c>
      <c r="AT360" s="49">
        <v>0</v>
      </c>
      <c r="AU360" s="49">
        <v>0</v>
      </c>
      <c r="AV360" s="50">
        <f t="shared" si="275"/>
        <v>-119000000000</v>
      </c>
      <c r="AW360" s="50">
        <f t="shared" si="296"/>
        <v>119000000000</v>
      </c>
      <c r="AX360" s="44">
        <f t="shared" si="277"/>
        <v>0</v>
      </c>
    </row>
    <row r="361" spans="1:50" s="45" customFormat="1" ht="15" customHeight="1" x14ac:dyDescent="0.25">
      <c r="A361" s="37">
        <f t="shared" si="295"/>
        <v>278</v>
      </c>
      <c r="B361" s="37">
        <f t="shared" si="295"/>
        <v>11</v>
      </c>
      <c r="C361" s="38" t="s">
        <v>464</v>
      </c>
      <c r="D361" s="39" t="s">
        <v>111</v>
      </c>
      <c r="E361" s="40">
        <v>42723</v>
      </c>
      <c r="F361" s="41">
        <f t="shared" si="266"/>
        <v>851367924361.80005</v>
      </c>
      <c r="G361" s="42">
        <f t="shared" si="267"/>
        <v>50211375060</v>
      </c>
      <c r="H361" s="42">
        <v>15868507060</v>
      </c>
      <c r="I361" s="42">
        <v>3636580000</v>
      </c>
      <c r="J361" s="42">
        <v>7164830000</v>
      </c>
      <c r="K361" s="42">
        <v>23541458000</v>
      </c>
      <c r="L361" s="42">
        <f t="shared" si="268"/>
        <v>644545452939</v>
      </c>
      <c r="M361" s="42">
        <v>25042778939</v>
      </c>
      <c r="N361" s="42">
        <v>507647544000</v>
      </c>
      <c r="O361" s="42">
        <v>111855130000</v>
      </c>
      <c r="P361" s="42">
        <f t="shared" si="269"/>
        <v>156611096362.79999</v>
      </c>
      <c r="Q361" s="42">
        <v>0</v>
      </c>
      <c r="R361" s="42">
        <v>0</v>
      </c>
      <c r="S361" s="42">
        <v>28522460362.799999</v>
      </c>
      <c r="T361" s="42">
        <v>57067852000</v>
      </c>
      <c r="U361" s="42">
        <v>71020784000</v>
      </c>
      <c r="V361" s="42">
        <f t="shared" si="270"/>
        <v>890644134361.80005</v>
      </c>
      <c r="W361" s="42">
        <f t="shared" si="271"/>
        <v>418963885015.79999</v>
      </c>
      <c r="X361" s="42">
        <v>261240474565.79999</v>
      </c>
      <c r="Y361" s="42">
        <v>0</v>
      </c>
      <c r="Z361" s="42">
        <v>0</v>
      </c>
      <c r="AA361" s="42">
        <v>34305189250</v>
      </c>
      <c r="AB361" s="42">
        <v>3000000000</v>
      </c>
      <c r="AC361" s="42">
        <v>1800000000</v>
      </c>
      <c r="AD361" s="42">
        <v>116618221200</v>
      </c>
      <c r="AE361" s="42">
        <v>2000000000</v>
      </c>
      <c r="AF361" s="42">
        <f t="shared" si="272"/>
        <v>471680249346</v>
      </c>
      <c r="AG361" s="42">
        <v>0</v>
      </c>
      <c r="AH361" s="42">
        <v>214710285996</v>
      </c>
      <c r="AI361" s="42">
        <v>256969963350</v>
      </c>
      <c r="AJ361" s="42">
        <f t="shared" si="273"/>
        <v>39276210000</v>
      </c>
      <c r="AK361" s="42">
        <v>39276210000</v>
      </c>
      <c r="AL361" s="42">
        <v>0</v>
      </c>
      <c r="AM361" s="42">
        <v>0</v>
      </c>
      <c r="AN361" s="42">
        <v>0</v>
      </c>
      <c r="AO361" s="42">
        <v>0</v>
      </c>
      <c r="AP361" s="42">
        <v>0</v>
      </c>
      <c r="AQ361" s="42">
        <f t="shared" si="274"/>
        <v>0</v>
      </c>
      <c r="AR361" s="42">
        <v>0</v>
      </c>
      <c r="AS361" s="42">
        <v>0</v>
      </c>
      <c r="AT361" s="42">
        <v>0</v>
      </c>
      <c r="AU361" s="42">
        <v>0</v>
      </c>
      <c r="AV361" s="43">
        <f t="shared" si="275"/>
        <v>-39276210000</v>
      </c>
      <c r="AW361" s="43">
        <f t="shared" si="296"/>
        <v>39276210000</v>
      </c>
      <c r="AX361" s="44">
        <f t="shared" si="277"/>
        <v>0</v>
      </c>
    </row>
    <row r="362" spans="1:50" s="45" customFormat="1" ht="15" customHeight="1" x14ac:dyDescent="0.25">
      <c r="A362" s="37">
        <f t="shared" si="295"/>
        <v>279</v>
      </c>
      <c r="B362" s="37">
        <f t="shared" si="295"/>
        <v>12</v>
      </c>
      <c r="C362" s="47" t="s">
        <v>465</v>
      </c>
      <c r="D362" s="39" t="s">
        <v>90</v>
      </c>
      <c r="E362" s="40">
        <v>42734</v>
      </c>
      <c r="F362" s="41">
        <f t="shared" si="266"/>
        <v>1782326000000</v>
      </c>
      <c r="G362" s="42">
        <f t="shared" si="267"/>
        <v>97500000000</v>
      </c>
      <c r="H362" s="42">
        <v>30800000000</v>
      </c>
      <c r="I362" s="42">
        <v>3814873016</v>
      </c>
      <c r="J362" s="42">
        <v>6600000000</v>
      </c>
      <c r="K362" s="42">
        <v>56285126984</v>
      </c>
      <c r="L362" s="42">
        <f t="shared" si="268"/>
        <v>1332049177000</v>
      </c>
      <c r="M362" s="42">
        <v>47000000000</v>
      </c>
      <c r="N362" s="42">
        <v>925671945000</v>
      </c>
      <c r="O362" s="42">
        <v>359377232000</v>
      </c>
      <c r="P362" s="42">
        <f t="shared" si="269"/>
        <v>352776823000</v>
      </c>
      <c r="Q362" s="42">
        <v>0</v>
      </c>
      <c r="R362" s="42">
        <v>0</v>
      </c>
      <c r="S362" s="42">
        <v>51000000000</v>
      </c>
      <c r="T362" s="42">
        <v>7500000000</v>
      </c>
      <c r="U362" s="42">
        <v>294276823000</v>
      </c>
      <c r="V362" s="42">
        <f t="shared" si="270"/>
        <v>1828473822495</v>
      </c>
      <c r="W362" s="42">
        <f t="shared" si="271"/>
        <v>1123774845531.5901</v>
      </c>
      <c r="X362" s="42">
        <v>646723683380.59009</v>
      </c>
      <c r="Y362" s="42">
        <v>0</v>
      </c>
      <c r="Z362" s="42">
        <v>0</v>
      </c>
      <c r="AA362" s="42">
        <v>51483000000</v>
      </c>
      <c r="AB362" s="42">
        <v>2700000000</v>
      </c>
      <c r="AC362" s="42">
        <v>3334387684</v>
      </c>
      <c r="AD362" s="42">
        <v>397538073500</v>
      </c>
      <c r="AE362" s="42">
        <v>21995700967</v>
      </c>
      <c r="AF362" s="42">
        <f t="shared" si="272"/>
        <v>704698976963.40991</v>
      </c>
      <c r="AG362" s="42">
        <v>12874579669</v>
      </c>
      <c r="AH362" s="42">
        <v>343489700757.35999</v>
      </c>
      <c r="AI362" s="42">
        <v>348334696537.04999</v>
      </c>
      <c r="AJ362" s="42">
        <f t="shared" si="273"/>
        <v>58648506488</v>
      </c>
      <c r="AK362" s="42">
        <v>58648506488</v>
      </c>
      <c r="AL362" s="42">
        <v>0</v>
      </c>
      <c r="AM362" s="42">
        <v>0</v>
      </c>
      <c r="AN362" s="42">
        <v>0</v>
      </c>
      <c r="AO362" s="42">
        <v>0</v>
      </c>
      <c r="AP362" s="42">
        <v>0</v>
      </c>
      <c r="AQ362" s="42">
        <f t="shared" si="274"/>
        <v>12500683993</v>
      </c>
      <c r="AR362" s="42">
        <v>0</v>
      </c>
      <c r="AS362" s="42">
        <v>12500683993</v>
      </c>
      <c r="AT362" s="42">
        <v>0</v>
      </c>
      <c r="AU362" s="42">
        <v>0</v>
      </c>
      <c r="AV362" s="43">
        <f t="shared" si="275"/>
        <v>-46147822495</v>
      </c>
      <c r="AW362" s="43">
        <f t="shared" si="296"/>
        <v>46147822495</v>
      </c>
      <c r="AX362" s="44">
        <f t="shared" si="277"/>
        <v>0</v>
      </c>
    </row>
    <row r="363" spans="1:50" s="45" customFormat="1" ht="15" customHeight="1" x14ac:dyDescent="0.25">
      <c r="A363" s="37">
        <f t="shared" si="295"/>
        <v>280</v>
      </c>
      <c r="B363" s="37">
        <f t="shared" si="295"/>
        <v>13</v>
      </c>
      <c r="C363" s="38" t="s">
        <v>466</v>
      </c>
      <c r="D363" s="39" t="s">
        <v>96</v>
      </c>
      <c r="E363" s="40">
        <v>42731</v>
      </c>
      <c r="F363" s="41">
        <f t="shared" si="266"/>
        <v>1526511812183</v>
      </c>
      <c r="G363" s="42">
        <f t="shared" si="267"/>
        <v>412594897413</v>
      </c>
      <c r="H363" s="42">
        <v>297220000000</v>
      </c>
      <c r="I363" s="42">
        <v>37028642150</v>
      </c>
      <c r="J363" s="42">
        <v>14850000000</v>
      </c>
      <c r="K363" s="42">
        <v>63496255263</v>
      </c>
      <c r="L363" s="42">
        <f t="shared" si="268"/>
        <v>938581858335</v>
      </c>
      <c r="M363" s="42">
        <v>57452051965</v>
      </c>
      <c r="N363" s="42">
        <v>711955758000</v>
      </c>
      <c r="O363" s="42">
        <v>169174048370</v>
      </c>
      <c r="P363" s="42">
        <f t="shared" si="269"/>
        <v>175335056435</v>
      </c>
      <c r="Q363" s="42">
        <v>6000000000</v>
      </c>
      <c r="R363" s="42">
        <v>0</v>
      </c>
      <c r="S363" s="42">
        <v>159335056435</v>
      </c>
      <c r="T363" s="42">
        <v>7500000000</v>
      </c>
      <c r="U363" s="42">
        <v>2500000000</v>
      </c>
      <c r="V363" s="42">
        <f t="shared" si="270"/>
        <v>1500453220379</v>
      </c>
      <c r="W363" s="42">
        <f t="shared" si="271"/>
        <v>631690088018</v>
      </c>
      <c r="X363" s="42">
        <v>596659915378</v>
      </c>
      <c r="Y363" s="42">
        <v>0</v>
      </c>
      <c r="Z363" s="42">
        <v>0</v>
      </c>
      <c r="AA363" s="42">
        <v>25030172640</v>
      </c>
      <c r="AB363" s="42">
        <v>7000000000</v>
      </c>
      <c r="AC363" s="42">
        <v>0</v>
      </c>
      <c r="AD363" s="42">
        <v>1500000000</v>
      </c>
      <c r="AE363" s="42">
        <v>1500000000</v>
      </c>
      <c r="AF363" s="42">
        <f t="shared" si="272"/>
        <v>868763132361</v>
      </c>
      <c r="AG363" s="42">
        <v>71110561193.539993</v>
      </c>
      <c r="AH363" s="42">
        <v>376191130044.74005</v>
      </c>
      <c r="AI363" s="42">
        <v>421461441122.71997</v>
      </c>
      <c r="AJ363" s="42">
        <f t="shared" si="273"/>
        <v>5100000000</v>
      </c>
      <c r="AK363" s="42">
        <v>5000000000</v>
      </c>
      <c r="AL363" s="42">
        <v>0</v>
      </c>
      <c r="AM363" s="42">
        <v>0</v>
      </c>
      <c r="AN363" s="42">
        <v>0</v>
      </c>
      <c r="AO363" s="42">
        <v>100000000</v>
      </c>
      <c r="AP363" s="42">
        <v>0</v>
      </c>
      <c r="AQ363" s="42">
        <f t="shared" si="274"/>
        <v>31158591804</v>
      </c>
      <c r="AR363" s="42">
        <v>10000000000</v>
      </c>
      <c r="AS363" s="42">
        <v>18833591804</v>
      </c>
      <c r="AT363" s="42">
        <v>2325000000</v>
      </c>
      <c r="AU363" s="42">
        <v>0</v>
      </c>
      <c r="AV363" s="43">
        <f t="shared" si="275"/>
        <v>26058591804</v>
      </c>
      <c r="AW363" s="43">
        <f t="shared" si="296"/>
        <v>-26058591804</v>
      </c>
      <c r="AX363" s="44">
        <f t="shared" si="277"/>
        <v>0</v>
      </c>
    </row>
    <row r="364" spans="1:50" s="45" customFormat="1" ht="15" customHeight="1" x14ac:dyDescent="0.25">
      <c r="A364" s="37">
        <f t="shared" si="295"/>
        <v>281</v>
      </c>
      <c r="B364" s="37">
        <f t="shared" si="295"/>
        <v>14</v>
      </c>
      <c r="C364" s="47" t="s">
        <v>467</v>
      </c>
      <c r="D364" s="39" t="s">
        <v>105</v>
      </c>
      <c r="E364" s="40">
        <v>42733</v>
      </c>
      <c r="F364" s="48">
        <f t="shared" si="266"/>
        <v>815281724000</v>
      </c>
      <c r="G364" s="42">
        <f t="shared" si="267"/>
        <v>117899956025</v>
      </c>
      <c r="H364" s="42">
        <v>32268000000</v>
      </c>
      <c r="I364" s="42">
        <v>7308230000</v>
      </c>
      <c r="J364" s="42">
        <v>3500000000</v>
      </c>
      <c r="K364" s="42">
        <v>74823726025</v>
      </c>
      <c r="L364" s="42">
        <f t="shared" si="268"/>
        <v>597287070000</v>
      </c>
      <c r="M364" s="42">
        <v>17267417000</v>
      </c>
      <c r="N364" s="42">
        <v>501293503000</v>
      </c>
      <c r="O364" s="42">
        <v>78726150000</v>
      </c>
      <c r="P364" s="42">
        <f t="shared" si="269"/>
        <v>100094697975</v>
      </c>
      <c r="Q364" s="42">
        <v>0</v>
      </c>
      <c r="R364" s="42">
        <v>0</v>
      </c>
      <c r="S364" s="42">
        <v>49447938975</v>
      </c>
      <c r="T364" s="42">
        <v>50646759000</v>
      </c>
      <c r="U364" s="42">
        <v>0</v>
      </c>
      <c r="V364" s="42">
        <f t="shared" si="270"/>
        <v>863381724000</v>
      </c>
      <c r="W364" s="42">
        <f t="shared" si="271"/>
        <v>406553708331</v>
      </c>
      <c r="X364" s="42">
        <v>385329077306</v>
      </c>
      <c r="Y364" s="42">
        <v>0</v>
      </c>
      <c r="Z364" s="42">
        <v>0</v>
      </c>
      <c r="AA364" s="42">
        <v>17976830000</v>
      </c>
      <c r="AB364" s="42">
        <v>1294405000</v>
      </c>
      <c r="AC364" s="42">
        <v>0</v>
      </c>
      <c r="AD364" s="42">
        <v>803396025</v>
      </c>
      <c r="AE364" s="42">
        <v>1150000000</v>
      </c>
      <c r="AF364" s="42">
        <f t="shared" si="272"/>
        <v>456828015669</v>
      </c>
      <c r="AG364" s="42">
        <v>56948682950</v>
      </c>
      <c r="AH364" s="42">
        <v>194759641070</v>
      </c>
      <c r="AI364" s="42">
        <v>205119691649</v>
      </c>
      <c r="AJ364" s="42">
        <f t="shared" si="273"/>
        <v>60100000000</v>
      </c>
      <c r="AK364" s="42">
        <v>25500000000</v>
      </c>
      <c r="AL364" s="42">
        <v>0</v>
      </c>
      <c r="AM364" s="42">
        <v>0</v>
      </c>
      <c r="AN364" s="42">
        <v>34600000000</v>
      </c>
      <c r="AO364" s="42">
        <v>0</v>
      </c>
      <c r="AP364" s="42">
        <v>0</v>
      </c>
      <c r="AQ364" s="42">
        <f t="shared" si="274"/>
        <v>12000000000</v>
      </c>
      <c r="AR364" s="42">
        <v>0</v>
      </c>
      <c r="AS364" s="42">
        <v>12000000000</v>
      </c>
      <c r="AT364" s="42">
        <v>0</v>
      </c>
      <c r="AU364" s="42">
        <v>0</v>
      </c>
      <c r="AV364" s="43">
        <f t="shared" si="275"/>
        <v>-48100000000</v>
      </c>
      <c r="AW364" s="43">
        <f t="shared" si="296"/>
        <v>48100000000</v>
      </c>
      <c r="AX364" s="44">
        <f t="shared" si="277"/>
        <v>0</v>
      </c>
    </row>
    <row r="365" spans="1:50" s="45" customFormat="1" ht="15" customHeight="1" x14ac:dyDescent="0.25">
      <c r="A365" s="51" t="s">
        <v>121</v>
      </c>
      <c r="B365" s="51" t="s">
        <v>121</v>
      </c>
      <c r="C365" s="52" t="s">
        <v>122</v>
      </c>
      <c r="D365" s="53"/>
      <c r="E365" s="53"/>
      <c r="F365" s="54">
        <f>SUM(F351:F362)</f>
        <v>15902738615454.811</v>
      </c>
      <c r="G365" s="54">
        <f t="shared" ref="G365:AX365" si="297">SUM(G351:G362)</f>
        <v>871141930925.52002</v>
      </c>
      <c r="H365" s="54">
        <f t="shared" si="297"/>
        <v>330993426301.01001</v>
      </c>
      <c r="I365" s="54">
        <f t="shared" si="297"/>
        <v>67682158090</v>
      </c>
      <c r="J365" s="54">
        <f t="shared" si="297"/>
        <v>57792874401.510002</v>
      </c>
      <c r="K365" s="54">
        <f t="shared" si="297"/>
        <v>414673472133</v>
      </c>
      <c r="L365" s="54">
        <f t="shared" si="297"/>
        <v>12829586124005</v>
      </c>
      <c r="M365" s="54">
        <f t="shared" si="297"/>
        <v>535053700939</v>
      </c>
      <c r="N365" s="54">
        <f t="shared" si="297"/>
        <v>9115295564066</v>
      </c>
      <c r="O365" s="54">
        <f t="shared" si="297"/>
        <v>3179236859000</v>
      </c>
      <c r="P365" s="54">
        <f t="shared" si="297"/>
        <v>2202010560524.29</v>
      </c>
      <c r="Q365" s="54">
        <f t="shared" si="297"/>
        <v>3832277700</v>
      </c>
      <c r="R365" s="54">
        <f t="shared" si="297"/>
        <v>0</v>
      </c>
      <c r="S365" s="54">
        <f t="shared" si="297"/>
        <v>425204156247.48999</v>
      </c>
      <c r="T365" s="54">
        <f t="shared" si="297"/>
        <v>308396810000</v>
      </c>
      <c r="U365" s="54">
        <f t="shared" si="297"/>
        <v>1464577316576.8</v>
      </c>
      <c r="V365" s="54">
        <f t="shared" si="297"/>
        <v>16399915508261.26</v>
      </c>
      <c r="W365" s="54">
        <f t="shared" si="297"/>
        <v>8756401379057.4687</v>
      </c>
      <c r="X365" s="54">
        <f t="shared" si="297"/>
        <v>5712808510978.8096</v>
      </c>
      <c r="Y365" s="54">
        <f t="shared" si="297"/>
        <v>3139981776.27</v>
      </c>
      <c r="Z365" s="54">
        <f t="shared" si="297"/>
        <v>0</v>
      </c>
      <c r="AA365" s="54">
        <f t="shared" si="297"/>
        <v>349903128292</v>
      </c>
      <c r="AB365" s="54">
        <f t="shared" si="297"/>
        <v>44519293794.470001</v>
      </c>
      <c r="AC365" s="54">
        <f t="shared" si="297"/>
        <v>35369616027.729996</v>
      </c>
      <c r="AD365" s="54">
        <f t="shared" si="297"/>
        <v>2561097241347.5898</v>
      </c>
      <c r="AE365" s="54">
        <f t="shared" si="297"/>
        <v>49563606840.599998</v>
      </c>
      <c r="AF365" s="54">
        <f t="shared" si="297"/>
        <v>7643514129203.79</v>
      </c>
      <c r="AG365" s="54">
        <f t="shared" si="297"/>
        <v>548049159656.33002</v>
      </c>
      <c r="AH365" s="54">
        <f t="shared" si="297"/>
        <v>3274854951832.9697</v>
      </c>
      <c r="AI365" s="54">
        <f t="shared" si="297"/>
        <v>3820610017714.4897</v>
      </c>
      <c r="AJ365" s="54">
        <f t="shared" si="297"/>
        <v>728597337527.22998</v>
      </c>
      <c r="AK365" s="54">
        <f t="shared" si="297"/>
        <v>529234794675.90002</v>
      </c>
      <c r="AL365" s="54">
        <f t="shared" si="297"/>
        <v>0</v>
      </c>
      <c r="AM365" s="54">
        <f t="shared" si="297"/>
        <v>0</v>
      </c>
      <c r="AN365" s="54">
        <f t="shared" si="297"/>
        <v>199362542851.33002</v>
      </c>
      <c r="AO365" s="54">
        <f t="shared" si="297"/>
        <v>0</v>
      </c>
      <c r="AP365" s="54">
        <f t="shared" si="297"/>
        <v>0</v>
      </c>
      <c r="AQ365" s="54">
        <f t="shared" si="297"/>
        <v>231420444720.78</v>
      </c>
      <c r="AR365" s="54">
        <f t="shared" si="297"/>
        <v>0</v>
      </c>
      <c r="AS365" s="54">
        <f t="shared" si="297"/>
        <v>80700683993</v>
      </c>
      <c r="AT365" s="54">
        <f t="shared" si="297"/>
        <v>150719760727.78</v>
      </c>
      <c r="AU365" s="54">
        <f t="shared" si="297"/>
        <v>0</v>
      </c>
      <c r="AV365" s="54">
        <f t="shared" si="297"/>
        <v>-497176892806.45007</v>
      </c>
      <c r="AW365" s="54">
        <f t="shared" si="297"/>
        <v>497176892806.44995</v>
      </c>
      <c r="AX365" s="55">
        <f t="shared" si="297"/>
        <v>-7.2479248046875E-5</v>
      </c>
    </row>
    <row r="366" spans="1:50" s="45" customFormat="1" ht="15" customHeight="1" x14ac:dyDescent="0.25">
      <c r="A366" s="51" t="s">
        <v>123</v>
      </c>
      <c r="B366" s="51" t="s">
        <v>123</v>
      </c>
      <c r="C366" s="52" t="s">
        <v>124</v>
      </c>
      <c r="D366" s="53"/>
      <c r="E366" s="53"/>
      <c r="F366" s="54">
        <f>SUM(F363:F364)</f>
        <v>2341793536183</v>
      </c>
      <c r="G366" s="54">
        <f t="shared" ref="G366:AX366" si="298">SUM(G363:G364)</f>
        <v>530494853438</v>
      </c>
      <c r="H366" s="54">
        <f t="shared" si="298"/>
        <v>329488000000</v>
      </c>
      <c r="I366" s="54">
        <f t="shared" si="298"/>
        <v>44336872150</v>
      </c>
      <c r="J366" s="54">
        <f t="shared" si="298"/>
        <v>18350000000</v>
      </c>
      <c r="K366" s="54">
        <f t="shared" si="298"/>
        <v>138319981288</v>
      </c>
      <c r="L366" s="54">
        <f t="shared" si="298"/>
        <v>1535868928335</v>
      </c>
      <c r="M366" s="54">
        <f t="shared" si="298"/>
        <v>74719468965</v>
      </c>
      <c r="N366" s="54">
        <f t="shared" si="298"/>
        <v>1213249261000</v>
      </c>
      <c r="O366" s="54">
        <f t="shared" si="298"/>
        <v>247900198370</v>
      </c>
      <c r="P366" s="54">
        <f t="shared" si="298"/>
        <v>275429754410</v>
      </c>
      <c r="Q366" s="54">
        <f t="shared" si="298"/>
        <v>6000000000</v>
      </c>
      <c r="R366" s="54">
        <f t="shared" si="298"/>
        <v>0</v>
      </c>
      <c r="S366" s="54">
        <f t="shared" si="298"/>
        <v>208782995410</v>
      </c>
      <c r="T366" s="54">
        <f t="shared" si="298"/>
        <v>58146759000</v>
      </c>
      <c r="U366" s="54">
        <f t="shared" si="298"/>
        <v>2500000000</v>
      </c>
      <c r="V366" s="54">
        <f t="shared" si="298"/>
        <v>2363834944379</v>
      </c>
      <c r="W366" s="54">
        <f t="shared" si="298"/>
        <v>1038243796349</v>
      </c>
      <c r="X366" s="54">
        <f t="shared" si="298"/>
        <v>981988992684</v>
      </c>
      <c r="Y366" s="54">
        <f t="shared" si="298"/>
        <v>0</v>
      </c>
      <c r="Z366" s="54">
        <f t="shared" si="298"/>
        <v>0</v>
      </c>
      <c r="AA366" s="54">
        <f t="shared" si="298"/>
        <v>43007002640</v>
      </c>
      <c r="AB366" s="54">
        <f t="shared" si="298"/>
        <v>8294405000</v>
      </c>
      <c r="AC366" s="54">
        <f t="shared" si="298"/>
        <v>0</v>
      </c>
      <c r="AD366" s="54">
        <f t="shared" si="298"/>
        <v>2303396025</v>
      </c>
      <c r="AE366" s="54">
        <f t="shared" si="298"/>
        <v>2650000000</v>
      </c>
      <c r="AF366" s="54">
        <f t="shared" si="298"/>
        <v>1325591148030</v>
      </c>
      <c r="AG366" s="54">
        <f t="shared" si="298"/>
        <v>128059244143.53999</v>
      </c>
      <c r="AH366" s="54">
        <f t="shared" si="298"/>
        <v>570950771114.73999</v>
      </c>
      <c r="AI366" s="54">
        <f t="shared" si="298"/>
        <v>626581132771.71997</v>
      </c>
      <c r="AJ366" s="54">
        <f t="shared" si="298"/>
        <v>65200000000</v>
      </c>
      <c r="AK366" s="54">
        <f t="shared" si="298"/>
        <v>30500000000</v>
      </c>
      <c r="AL366" s="54">
        <f t="shared" si="298"/>
        <v>0</v>
      </c>
      <c r="AM366" s="54">
        <f t="shared" si="298"/>
        <v>0</v>
      </c>
      <c r="AN366" s="54">
        <f t="shared" si="298"/>
        <v>34600000000</v>
      </c>
      <c r="AO366" s="54">
        <f t="shared" si="298"/>
        <v>100000000</v>
      </c>
      <c r="AP366" s="54">
        <f t="shared" si="298"/>
        <v>0</v>
      </c>
      <c r="AQ366" s="54">
        <f t="shared" si="298"/>
        <v>43158591804</v>
      </c>
      <c r="AR366" s="54">
        <f t="shared" si="298"/>
        <v>10000000000</v>
      </c>
      <c r="AS366" s="54">
        <f t="shared" si="298"/>
        <v>30833591804</v>
      </c>
      <c r="AT366" s="54">
        <f t="shared" si="298"/>
        <v>2325000000</v>
      </c>
      <c r="AU366" s="54">
        <f t="shared" si="298"/>
        <v>0</v>
      </c>
      <c r="AV366" s="54">
        <f t="shared" si="298"/>
        <v>-22041408196</v>
      </c>
      <c r="AW366" s="54">
        <f t="shared" si="298"/>
        <v>22041408196</v>
      </c>
      <c r="AX366" s="55">
        <f t="shared" si="298"/>
        <v>0</v>
      </c>
    </row>
    <row r="367" spans="1:50" s="45" customFormat="1" ht="15" customHeight="1" x14ac:dyDescent="0.25">
      <c r="A367" s="51" t="s">
        <v>125</v>
      </c>
      <c r="B367" s="51" t="s">
        <v>125</v>
      </c>
      <c r="C367" s="52" t="s">
        <v>468</v>
      </c>
      <c r="D367" s="53"/>
      <c r="E367" s="53"/>
      <c r="F367" s="54">
        <f t="shared" ref="F367:AX367" si="299">F365+F366</f>
        <v>18244532151637.812</v>
      </c>
      <c r="G367" s="54">
        <f t="shared" si="299"/>
        <v>1401636784363.52</v>
      </c>
      <c r="H367" s="54">
        <f t="shared" si="299"/>
        <v>660481426301.01001</v>
      </c>
      <c r="I367" s="54">
        <f t="shared" si="299"/>
        <v>112019030240</v>
      </c>
      <c r="J367" s="54">
        <f t="shared" si="299"/>
        <v>76142874401.51001</v>
      </c>
      <c r="K367" s="54">
        <f t="shared" si="299"/>
        <v>552993453421</v>
      </c>
      <c r="L367" s="54">
        <f t="shared" si="299"/>
        <v>14365455052340</v>
      </c>
      <c r="M367" s="54">
        <f t="shared" si="299"/>
        <v>609773169904</v>
      </c>
      <c r="N367" s="54">
        <f t="shared" si="299"/>
        <v>10328544825066</v>
      </c>
      <c r="O367" s="54">
        <f t="shared" si="299"/>
        <v>3427137057370</v>
      </c>
      <c r="P367" s="54">
        <f t="shared" si="299"/>
        <v>2477440314934.29</v>
      </c>
      <c r="Q367" s="54">
        <f t="shared" si="299"/>
        <v>9832277700</v>
      </c>
      <c r="R367" s="54">
        <f t="shared" si="299"/>
        <v>0</v>
      </c>
      <c r="S367" s="54">
        <f t="shared" si="299"/>
        <v>633987151657.48999</v>
      </c>
      <c r="T367" s="54">
        <f t="shared" si="299"/>
        <v>366543569000</v>
      </c>
      <c r="U367" s="54">
        <f t="shared" si="299"/>
        <v>1467077316576.8</v>
      </c>
      <c r="V367" s="54">
        <f t="shared" si="299"/>
        <v>18763750452640.258</v>
      </c>
      <c r="W367" s="54">
        <f t="shared" si="299"/>
        <v>9794645175406.4687</v>
      </c>
      <c r="X367" s="54">
        <f t="shared" si="299"/>
        <v>6694797503662.8096</v>
      </c>
      <c r="Y367" s="54">
        <f t="shared" si="299"/>
        <v>3139981776.27</v>
      </c>
      <c r="Z367" s="54">
        <f t="shared" si="299"/>
        <v>0</v>
      </c>
      <c r="AA367" s="54">
        <f t="shared" si="299"/>
        <v>392910130932</v>
      </c>
      <c r="AB367" s="54">
        <f t="shared" si="299"/>
        <v>52813698794.470001</v>
      </c>
      <c r="AC367" s="54">
        <f t="shared" si="299"/>
        <v>35369616027.729996</v>
      </c>
      <c r="AD367" s="54">
        <f t="shared" si="299"/>
        <v>2563400637372.5898</v>
      </c>
      <c r="AE367" s="54">
        <f t="shared" si="299"/>
        <v>52213606840.599998</v>
      </c>
      <c r="AF367" s="54">
        <f t="shared" si="299"/>
        <v>8969105277233.7891</v>
      </c>
      <c r="AG367" s="54">
        <f t="shared" si="299"/>
        <v>676108403799.87</v>
      </c>
      <c r="AH367" s="54">
        <f t="shared" si="299"/>
        <v>3845805722947.71</v>
      </c>
      <c r="AI367" s="54">
        <f t="shared" si="299"/>
        <v>4447191150486.21</v>
      </c>
      <c r="AJ367" s="54">
        <f t="shared" si="299"/>
        <v>793797337527.22998</v>
      </c>
      <c r="AK367" s="54">
        <f t="shared" si="299"/>
        <v>559734794675.90002</v>
      </c>
      <c r="AL367" s="54">
        <f t="shared" si="299"/>
        <v>0</v>
      </c>
      <c r="AM367" s="54">
        <f t="shared" si="299"/>
        <v>0</v>
      </c>
      <c r="AN367" s="54">
        <f t="shared" si="299"/>
        <v>233962542851.33002</v>
      </c>
      <c r="AO367" s="54">
        <f t="shared" si="299"/>
        <v>100000000</v>
      </c>
      <c r="AP367" s="54">
        <f t="shared" si="299"/>
        <v>0</v>
      </c>
      <c r="AQ367" s="54">
        <f t="shared" si="299"/>
        <v>274579036524.78</v>
      </c>
      <c r="AR367" s="54">
        <f t="shared" si="299"/>
        <v>10000000000</v>
      </c>
      <c r="AS367" s="54">
        <f t="shared" si="299"/>
        <v>111534275797</v>
      </c>
      <c r="AT367" s="54">
        <f t="shared" si="299"/>
        <v>153044760727.78</v>
      </c>
      <c r="AU367" s="54">
        <f t="shared" si="299"/>
        <v>0</v>
      </c>
      <c r="AV367" s="54">
        <f t="shared" si="299"/>
        <v>-519218301002.45007</v>
      </c>
      <c r="AW367" s="54">
        <f t="shared" si="299"/>
        <v>519218301002.44995</v>
      </c>
      <c r="AX367" s="55">
        <f t="shared" si="299"/>
        <v>-7.2479248046875E-5</v>
      </c>
    </row>
    <row r="368" spans="1:50" s="45" customFormat="1" ht="15" customHeight="1" x14ac:dyDescent="0.25">
      <c r="A368" s="51" t="s">
        <v>127</v>
      </c>
      <c r="B368" s="51" t="s">
        <v>127</v>
      </c>
      <c r="C368" s="52" t="s">
        <v>469</v>
      </c>
      <c r="D368" s="53"/>
      <c r="E368" s="53"/>
      <c r="F368" s="54">
        <f t="shared" ref="F368:AX368" si="300">F367+F350</f>
        <v>23339927431637.812</v>
      </c>
      <c r="G368" s="54">
        <f t="shared" si="300"/>
        <v>3075826928363.52</v>
      </c>
      <c r="H368" s="54">
        <f t="shared" si="300"/>
        <v>2106394065301.01</v>
      </c>
      <c r="I368" s="54">
        <f t="shared" si="300"/>
        <v>147961545240</v>
      </c>
      <c r="J368" s="54">
        <f t="shared" si="300"/>
        <v>146965251401.51001</v>
      </c>
      <c r="K368" s="54">
        <f t="shared" si="300"/>
        <v>674506066421</v>
      </c>
      <c r="L368" s="54">
        <f t="shared" si="300"/>
        <v>17650244598340</v>
      </c>
      <c r="M368" s="54">
        <f t="shared" si="300"/>
        <v>839752753904</v>
      </c>
      <c r="N368" s="54">
        <f t="shared" si="300"/>
        <v>11995994467066</v>
      </c>
      <c r="O368" s="54">
        <f t="shared" si="300"/>
        <v>4814497377370</v>
      </c>
      <c r="P368" s="54">
        <f t="shared" si="300"/>
        <v>2613855904934.29</v>
      </c>
      <c r="Q368" s="54">
        <f t="shared" si="300"/>
        <v>9832277700</v>
      </c>
      <c r="R368" s="54">
        <f t="shared" si="300"/>
        <v>0</v>
      </c>
      <c r="S368" s="54">
        <f t="shared" si="300"/>
        <v>633987151657.48999</v>
      </c>
      <c r="T368" s="54">
        <f t="shared" si="300"/>
        <v>502959159000</v>
      </c>
      <c r="U368" s="54">
        <f t="shared" si="300"/>
        <v>1467077316576.8</v>
      </c>
      <c r="V368" s="54">
        <f t="shared" si="300"/>
        <v>23829145732640.258</v>
      </c>
      <c r="W368" s="54">
        <f t="shared" si="300"/>
        <v>12495690172748.469</v>
      </c>
      <c r="X368" s="54">
        <f t="shared" si="300"/>
        <v>7837425259819.8096</v>
      </c>
      <c r="Y368" s="54">
        <f t="shared" si="300"/>
        <v>3139981776.27</v>
      </c>
      <c r="Z368" s="54">
        <f t="shared" si="300"/>
        <v>0</v>
      </c>
      <c r="AA368" s="54">
        <f t="shared" si="300"/>
        <v>1247902430932</v>
      </c>
      <c r="AB368" s="54">
        <f t="shared" si="300"/>
        <v>53533698794.470001</v>
      </c>
      <c r="AC368" s="54">
        <f t="shared" si="300"/>
        <v>731053263327.72998</v>
      </c>
      <c r="AD368" s="54">
        <f t="shared" si="300"/>
        <v>2565421931257.5898</v>
      </c>
      <c r="AE368" s="54">
        <f t="shared" si="300"/>
        <v>57213606840.599998</v>
      </c>
      <c r="AF368" s="54">
        <f t="shared" si="300"/>
        <v>11333455559891.789</v>
      </c>
      <c r="AG368" s="54">
        <f t="shared" si="300"/>
        <v>809354240771.87</v>
      </c>
      <c r="AH368" s="54">
        <f t="shared" si="300"/>
        <v>5138278070733.71</v>
      </c>
      <c r="AI368" s="54">
        <f t="shared" si="300"/>
        <v>5385823248386.21</v>
      </c>
      <c r="AJ368" s="54">
        <f t="shared" si="300"/>
        <v>878797337527.22998</v>
      </c>
      <c r="AK368" s="54">
        <f t="shared" si="300"/>
        <v>644734794675.90002</v>
      </c>
      <c r="AL368" s="54">
        <f t="shared" si="300"/>
        <v>0</v>
      </c>
      <c r="AM368" s="54">
        <f t="shared" si="300"/>
        <v>0</v>
      </c>
      <c r="AN368" s="54">
        <f t="shared" si="300"/>
        <v>233962542851.33002</v>
      </c>
      <c r="AO368" s="54">
        <f t="shared" si="300"/>
        <v>100000000</v>
      </c>
      <c r="AP368" s="54">
        <f t="shared" si="300"/>
        <v>0</v>
      </c>
      <c r="AQ368" s="54">
        <f t="shared" si="300"/>
        <v>389579036524.78003</v>
      </c>
      <c r="AR368" s="54">
        <f t="shared" si="300"/>
        <v>35000000000</v>
      </c>
      <c r="AS368" s="54">
        <f t="shared" si="300"/>
        <v>201534275797</v>
      </c>
      <c r="AT368" s="54">
        <f t="shared" si="300"/>
        <v>153044760727.78</v>
      </c>
      <c r="AU368" s="54">
        <f t="shared" si="300"/>
        <v>0</v>
      </c>
      <c r="AV368" s="54">
        <f t="shared" si="300"/>
        <v>-489218301002.45007</v>
      </c>
      <c r="AW368" s="54">
        <f t="shared" si="300"/>
        <v>489218301002.44995</v>
      </c>
      <c r="AX368" s="55">
        <f t="shared" si="300"/>
        <v>-7.2479248046875E-5</v>
      </c>
    </row>
    <row r="369" spans="1:50" ht="15" customHeight="1" x14ac:dyDescent="0.25">
      <c r="A369" s="29" t="s">
        <v>470</v>
      </c>
      <c r="B369" s="29" t="s">
        <v>470</v>
      </c>
      <c r="C369" s="30" t="s">
        <v>471</v>
      </c>
      <c r="D369" s="31" t="s">
        <v>86</v>
      </c>
      <c r="E369" s="32">
        <v>42765</v>
      </c>
      <c r="F369" s="56">
        <f t="shared" si="266"/>
        <v>4086898379226</v>
      </c>
      <c r="G369" s="34">
        <f t="shared" si="267"/>
        <v>1328518934000</v>
      </c>
      <c r="H369" s="34">
        <v>1088380040000</v>
      </c>
      <c r="I369" s="34">
        <v>9934994000</v>
      </c>
      <c r="J369" s="34">
        <v>50204000000</v>
      </c>
      <c r="K369" s="34">
        <v>179999900000</v>
      </c>
      <c r="L369" s="34">
        <f t="shared" si="268"/>
        <v>2615492050226</v>
      </c>
      <c r="M369" s="34">
        <v>311463367300</v>
      </c>
      <c r="N369" s="34">
        <v>1612657546426</v>
      </c>
      <c r="O369" s="34">
        <v>691371136500</v>
      </c>
      <c r="P369" s="34">
        <f t="shared" si="269"/>
        <v>142887395000</v>
      </c>
      <c r="Q369" s="34">
        <v>0</v>
      </c>
      <c r="R369" s="34">
        <v>0</v>
      </c>
      <c r="S369" s="34">
        <v>0</v>
      </c>
      <c r="T369" s="34">
        <v>139457395000</v>
      </c>
      <c r="U369" s="34">
        <v>3430000000</v>
      </c>
      <c r="V369" s="34">
        <f t="shared" si="270"/>
        <v>3984273203226</v>
      </c>
      <c r="W369" s="34">
        <f t="shared" si="271"/>
        <v>2422412546747</v>
      </c>
      <c r="X369" s="34">
        <v>1284287554021</v>
      </c>
      <c r="Y369" s="34">
        <v>0</v>
      </c>
      <c r="Z369" s="34">
        <v>1163300000</v>
      </c>
      <c r="AA369" s="34">
        <v>437578149100</v>
      </c>
      <c r="AB369" s="34">
        <v>43165641626</v>
      </c>
      <c r="AC369" s="34">
        <v>597917902000</v>
      </c>
      <c r="AD369" s="34">
        <v>38300000000</v>
      </c>
      <c r="AE369" s="34">
        <v>20000000000</v>
      </c>
      <c r="AF369" s="34">
        <f t="shared" si="272"/>
        <v>1561860656479</v>
      </c>
      <c r="AG369" s="34">
        <v>162636102768</v>
      </c>
      <c r="AH369" s="34">
        <v>814120354586</v>
      </c>
      <c r="AI369" s="34">
        <v>585104199125</v>
      </c>
      <c r="AJ369" s="34">
        <f t="shared" si="273"/>
        <v>62364824000</v>
      </c>
      <c r="AK369" s="34">
        <v>62364824000</v>
      </c>
      <c r="AL369" s="34">
        <v>0</v>
      </c>
      <c r="AM369" s="34">
        <v>0</v>
      </c>
      <c r="AN369" s="34">
        <v>0</v>
      </c>
      <c r="AO369" s="34">
        <v>0</v>
      </c>
      <c r="AP369" s="34">
        <v>0</v>
      </c>
      <c r="AQ369" s="34">
        <f t="shared" si="274"/>
        <v>164990000000</v>
      </c>
      <c r="AR369" s="34">
        <v>0</v>
      </c>
      <c r="AS369" s="34">
        <v>164990000000</v>
      </c>
      <c r="AT369" s="34">
        <v>0</v>
      </c>
      <c r="AU369" s="34">
        <v>0</v>
      </c>
      <c r="AV369" s="35">
        <f t="shared" si="275"/>
        <v>102625176000</v>
      </c>
      <c r="AW369" s="35">
        <f t="shared" si="296"/>
        <v>-102625176000</v>
      </c>
      <c r="AX369" s="36">
        <f t="shared" si="277"/>
        <v>0</v>
      </c>
    </row>
    <row r="370" spans="1:50" s="45" customFormat="1" ht="15" customHeight="1" x14ac:dyDescent="0.25">
      <c r="A370" s="46">
        <f>A364+1</f>
        <v>282</v>
      </c>
      <c r="B370" s="46">
        <v>1</v>
      </c>
      <c r="C370" s="47" t="s">
        <v>472</v>
      </c>
      <c r="D370" s="39" t="s">
        <v>92</v>
      </c>
      <c r="E370" s="40">
        <v>42734</v>
      </c>
      <c r="F370" s="48">
        <f t="shared" si="266"/>
        <v>933014543187.25</v>
      </c>
      <c r="G370" s="49">
        <f t="shared" si="267"/>
        <v>55609547780</v>
      </c>
      <c r="H370" s="49">
        <f>VLOOKUP(C370,[1]Sheet2!$A$1:$AS$610,6,FALSE)</f>
        <v>17397454060</v>
      </c>
      <c r="I370" s="49">
        <f>VLOOKUP(C370,[1]Sheet2!$A$1:$AS$610,7,FALSE)</f>
        <v>5427131002</v>
      </c>
      <c r="J370" s="49">
        <f>VLOOKUP(C370,[1]Sheet2!$A$1:$AS$610,8,FALSE)</f>
        <v>5253635144.8100004</v>
      </c>
      <c r="K370" s="49">
        <f>VLOOKUP(C370,[1]Sheet2!$A$1:$AS$610,9,FALSE)</f>
        <v>27531327573.189999</v>
      </c>
      <c r="L370" s="49">
        <f t="shared" si="268"/>
        <v>721199921648.18005</v>
      </c>
      <c r="M370" s="49">
        <f>VLOOKUP(C370,[1]Sheet2!$A$1:$AS$610,11,FALSE)</f>
        <v>59639908648.18</v>
      </c>
      <c r="N370" s="49">
        <f>VLOOKUP(C370,[1]Sheet2!$A$1:$AS$610,12,FALSE)</f>
        <v>583667676000</v>
      </c>
      <c r="O370" s="49">
        <f>VLOOKUP(C370,[1]Sheet2!$A$1:$AS$610,13,FALSE)</f>
        <v>77892337000</v>
      </c>
      <c r="P370" s="49">
        <f t="shared" si="269"/>
        <v>156205073759.07001</v>
      </c>
      <c r="Q370" s="49">
        <f>VLOOKUP(C370,[1]Sheet2!$A$1:$AS$610,15,FALSE)</f>
        <v>500000000</v>
      </c>
      <c r="R370" s="49">
        <f>VLOOKUP(C370,[1]Sheet2!$A$1:$AS$610,16,FALSE)</f>
        <v>0</v>
      </c>
      <c r="S370" s="49">
        <f>VLOOKUP(C370,[1]Sheet2!$A$1:$AS$610,17,FALSE)</f>
        <v>22909564472.07</v>
      </c>
      <c r="T370" s="49">
        <f>VLOOKUP(C370,[1]Sheet2!$A$1:$AS$610,18,FALSE)</f>
        <v>63492658287</v>
      </c>
      <c r="U370" s="49">
        <f>VLOOKUP(C370,[1]Sheet2!$A$1:$AS$610,19,FALSE)</f>
        <v>69302851000</v>
      </c>
      <c r="V370" s="49">
        <f t="shared" si="270"/>
        <v>942326310511.25</v>
      </c>
      <c r="W370" s="49">
        <f t="shared" si="271"/>
        <v>625311025061.25</v>
      </c>
      <c r="X370" s="49">
        <f>VLOOKUP(C370,[1]Sheet2!$A$1:$AS$610,22,FALSE)</f>
        <v>453553200624.75</v>
      </c>
      <c r="Y370" s="49">
        <f>VLOOKUP(C370,[1]Sheet2!$A$1:$AS$610,23,FALSE)</f>
        <v>0</v>
      </c>
      <c r="Z370" s="49">
        <f>VLOOKUP(C370,[1]Sheet2!$A$1:$AS$610,24,FALSE)</f>
        <v>1000000000</v>
      </c>
      <c r="AA370" s="49">
        <f>VLOOKUP(C370,[1]Sheet2!$A$1:$AS$610,25,FALSE)</f>
        <v>26369000000</v>
      </c>
      <c r="AB370" s="49">
        <f>VLOOKUP(C370,[1]Sheet2!$A$1:$AS$610,26,FALSE)</f>
        <v>6670000000</v>
      </c>
      <c r="AC370" s="49">
        <f>VLOOKUP(C370,[1]Sheet2!$A$1:$AS$610,27,FALSE)</f>
        <v>2282458506.1999998</v>
      </c>
      <c r="AD370" s="49">
        <f>VLOOKUP(C370,[1]Sheet2!$A$1:$AS$610,28,FALSE)</f>
        <v>134436365930.3</v>
      </c>
      <c r="AE370" s="49">
        <f>VLOOKUP(C370,[1]Sheet2!$A$1:$AS$610,29,FALSE)</f>
        <v>1000000000</v>
      </c>
      <c r="AF370" s="49">
        <f t="shared" si="272"/>
        <v>317015285450</v>
      </c>
      <c r="AG370" s="49">
        <f>VLOOKUP(C370,[1]Sheet2!$A$1:$AS$610,31,FALSE)</f>
        <v>46557075200</v>
      </c>
      <c r="AH370" s="49">
        <f>VLOOKUP(C370,[1]Sheet2!$A$1:$AS$610,32,FALSE)</f>
        <v>145466453541</v>
      </c>
      <c r="AI370" s="49">
        <f>VLOOKUP(C370,[1]Sheet2!$A$1:$AS$610,33,FALSE)</f>
        <v>124991756709</v>
      </c>
      <c r="AJ370" s="49">
        <f t="shared" si="273"/>
        <v>15189767324</v>
      </c>
      <c r="AK370" s="49">
        <f>VLOOKUP(C370,[1]Sheet2!$A$1:$AS$610,35,FALSE)</f>
        <v>15189767324</v>
      </c>
      <c r="AL370" s="49">
        <f>VLOOKUP(C370,[1]Sheet2!$A$1:$AS$610,36,FALSE)</f>
        <v>0</v>
      </c>
      <c r="AM370" s="49">
        <f>VLOOKUP(C370,[1]Sheet2!$A$1:$AS$610,37,FALSE)</f>
        <v>0</v>
      </c>
      <c r="AN370" s="49">
        <f>VLOOKUP(C370,[1]Sheet2!$A$1:$AS$610,38,FALSE)</f>
        <v>0</v>
      </c>
      <c r="AO370" s="49">
        <f>VLOOKUP(C370,[1]Sheet2!$A$1:$AS$610,39,FALSE)</f>
        <v>0</v>
      </c>
      <c r="AP370" s="49">
        <f>VLOOKUP(C370,[1]Sheet2!$A$1:$AS$610,40,FALSE)</f>
        <v>0</v>
      </c>
      <c r="AQ370" s="49">
        <f t="shared" si="274"/>
        <v>5878000000</v>
      </c>
      <c r="AR370" s="49">
        <f>VLOOKUP(C370,[1]Sheet2!$A$1:$AS$610,42,FALSE)</f>
        <v>0</v>
      </c>
      <c r="AS370" s="49">
        <f>VLOOKUP(C370,[1]Sheet2!$A$1:$AS$610,43,FALSE)</f>
        <v>5878000000</v>
      </c>
      <c r="AT370" s="49">
        <f>VLOOKUP(C370,[1]Sheet2!$A$1:$AS$610,44,FALSE)</f>
        <v>0</v>
      </c>
      <c r="AU370" s="49">
        <f>VLOOKUP(C370,[1]Sheet2!$A$1:$AS$610,45,FALSE)</f>
        <v>0</v>
      </c>
      <c r="AV370" s="50">
        <f t="shared" si="275"/>
        <v>-9311767324</v>
      </c>
      <c r="AW370" s="50">
        <f t="shared" si="296"/>
        <v>9311767324</v>
      </c>
      <c r="AX370" s="44">
        <f t="shared" si="277"/>
        <v>0</v>
      </c>
    </row>
    <row r="371" spans="1:50" s="45" customFormat="1" ht="15" customHeight="1" x14ac:dyDescent="0.25">
      <c r="A371" s="37">
        <f t="shared" ref="A371:B383" si="301">A370+1</f>
        <v>283</v>
      </c>
      <c r="B371" s="37">
        <f t="shared" si="301"/>
        <v>2</v>
      </c>
      <c r="C371" s="38" t="s">
        <v>473</v>
      </c>
      <c r="D371" s="39" t="s">
        <v>92</v>
      </c>
      <c r="E371" s="40">
        <v>42734</v>
      </c>
      <c r="F371" s="41">
        <f t="shared" si="266"/>
        <v>878763701004.81006</v>
      </c>
      <c r="G371" s="42">
        <f t="shared" si="267"/>
        <v>101727310105.73999</v>
      </c>
      <c r="H371" s="42">
        <v>48404656965.650002</v>
      </c>
      <c r="I371" s="42">
        <v>19150621000</v>
      </c>
      <c r="J371" s="42">
        <v>7154672000</v>
      </c>
      <c r="K371" s="42">
        <v>27017360140.09</v>
      </c>
      <c r="L371" s="42">
        <f t="shared" si="268"/>
        <v>613468872000</v>
      </c>
      <c r="M371" s="42">
        <v>70812917000</v>
      </c>
      <c r="N371" s="42">
        <v>482815510000</v>
      </c>
      <c r="O371" s="42">
        <v>59840445000</v>
      </c>
      <c r="P371" s="42">
        <f t="shared" si="269"/>
        <v>163567518899.07001</v>
      </c>
      <c r="Q371" s="42">
        <v>292654713.06999999</v>
      </c>
      <c r="R371" s="42">
        <v>0</v>
      </c>
      <c r="S371" s="42">
        <v>25170595186</v>
      </c>
      <c r="T371" s="42">
        <v>45392943000</v>
      </c>
      <c r="U371" s="42">
        <v>92711326000</v>
      </c>
      <c r="V371" s="42">
        <f t="shared" si="270"/>
        <v>916111158297.51001</v>
      </c>
      <c r="W371" s="42">
        <f t="shared" si="271"/>
        <v>510102960928.84003</v>
      </c>
      <c r="X371" s="42">
        <v>324082070184</v>
      </c>
      <c r="Y371" s="42">
        <v>0</v>
      </c>
      <c r="Z371" s="42">
        <v>450000000</v>
      </c>
      <c r="AA371" s="42">
        <v>33883533377.27</v>
      </c>
      <c r="AB371" s="42">
        <v>2500000000</v>
      </c>
      <c r="AC371" s="42">
        <v>6755527796.5699997</v>
      </c>
      <c r="AD371" s="42">
        <v>140431829571</v>
      </c>
      <c r="AE371" s="42">
        <v>2000000000</v>
      </c>
      <c r="AF371" s="42">
        <f t="shared" si="272"/>
        <v>406008197368.67004</v>
      </c>
      <c r="AG371" s="42">
        <v>104491714290</v>
      </c>
      <c r="AH371" s="42">
        <v>131179438879.19</v>
      </c>
      <c r="AI371" s="42">
        <v>170337044199.48001</v>
      </c>
      <c r="AJ371" s="42">
        <f t="shared" si="273"/>
        <v>37347457292.699997</v>
      </c>
      <c r="AK371" s="42">
        <v>37347457292.699997</v>
      </c>
      <c r="AL371" s="42">
        <v>0</v>
      </c>
      <c r="AM371" s="42">
        <v>0</v>
      </c>
      <c r="AN371" s="42">
        <v>0</v>
      </c>
      <c r="AO371" s="42">
        <v>0</v>
      </c>
      <c r="AP371" s="42">
        <v>0</v>
      </c>
      <c r="AQ371" s="42">
        <f t="shared" si="274"/>
        <v>0</v>
      </c>
      <c r="AR371" s="42">
        <v>0</v>
      </c>
      <c r="AS371" s="42">
        <v>0</v>
      </c>
      <c r="AT371" s="42">
        <v>0</v>
      </c>
      <c r="AU371" s="42">
        <v>0</v>
      </c>
      <c r="AV371" s="43">
        <f t="shared" si="275"/>
        <v>-37347457292.699951</v>
      </c>
      <c r="AW371" s="43">
        <f t="shared" si="296"/>
        <v>37347457292.699997</v>
      </c>
      <c r="AX371" s="44">
        <f t="shared" si="277"/>
        <v>0</v>
      </c>
    </row>
    <row r="372" spans="1:50" s="45" customFormat="1" ht="15" customHeight="1" x14ac:dyDescent="0.25">
      <c r="A372" s="37">
        <f t="shared" si="301"/>
        <v>284</v>
      </c>
      <c r="B372" s="37">
        <f t="shared" si="301"/>
        <v>3</v>
      </c>
      <c r="C372" s="38" t="s">
        <v>474</v>
      </c>
      <c r="D372" s="39" t="s">
        <v>90</v>
      </c>
      <c r="E372" s="40">
        <v>42734</v>
      </c>
      <c r="F372" s="41">
        <f t="shared" si="266"/>
        <v>1013125540366.54</v>
      </c>
      <c r="G372" s="42">
        <f t="shared" si="267"/>
        <v>67000000000</v>
      </c>
      <c r="H372" s="42">
        <v>20118970906</v>
      </c>
      <c r="I372" s="42">
        <v>5458700000</v>
      </c>
      <c r="J372" s="42">
        <v>4831224481</v>
      </c>
      <c r="K372" s="42">
        <v>36591104613</v>
      </c>
      <c r="L372" s="42">
        <f t="shared" si="268"/>
        <v>833910135000</v>
      </c>
      <c r="M372" s="42">
        <v>158744197000</v>
      </c>
      <c r="N372" s="42">
        <v>569672938000</v>
      </c>
      <c r="O372" s="42">
        <v>105493000000</v>
      </c>
      <c r="P372" s="42">
        <f t="shared" si="269"/>
        <v>112215405366.54001</v>
      </c>
      <c r="Q372" s="42">
        <v>0</v>
      </c>
      <c r="R372" s="42">
        <v>0</v>
      </c>
      <c r="S372" s="42">
        <v>38172496366.540001</v>
      </c>
      <c r="T372" s="42">
        <v>0</v>
      </c>
      <c r="U372" s="42">
        <v>74042909000</v>
      </c>
      <c r="V372" s="42">
        <f t="shared" si="270"/>
        <v>1066314631235.78</v>
      </c>
      <c r="W372" s="42">
        <f t="shared" si="271"/>
        <v>605151321034.31006</v>
      </c>
      <c r="X372" s="42">
        <v>460005692584.31</v>
      </c>
      <c r="Y372" s="42">
        <v>0</v>
      </c>
      <c r="Z372" s="42">
        <v>0</v>
      </c>
      <c r="AA372" s="42">
        <v>19700000000</v>
      </c>
      <c r="AB372" s="42">
        <v>1635000000</v>
      </c>
      <c r="AC372" s="42">
        <v>1363520000</v>
      </c>
      <c r="AD372" s="42">
        <v>121947108450</v>
      </c>
      <c r="AE372" s="42">
        <v>500000000</v>
      </c>
      <c r="AF372" s="42">
        <f t="shared" si="272"/>
        <v>461163310201.46997</v>
      </c>
      <c r="AG372" s="42">
        <v>40733814000</v>
      </c>
      <c r="AH372" s="42">
        <v>127065747677.47</v>
      </c>
      <c r="AI372" s="42">
        <v>293363748524</v>
      </c>
      <c r="AJ372" s="42">
        <f t="shared" si="273"/>
        <v>260398747128.23001</v>
      </c>
      <c r="AK372" s="42">
        <v>199489747128.23001</v>
      </c>
      <c r="AL372" s="42">
        <v>60909000000</v>
      </c>
      <c r="AM372" s="42">
        <v>0</v>
      </c>
      <c r="AN372" s="42">
        <v>0</v>
      </c>
      <c r="AO372" s="42">
        <v>0</v>
      </c>
      <c r="AP372" s="42">
        <v>0</v>
      </c>
      <c r="AQ372" s="42">
        <f t="shared" si="274"/>
        <v>5746399998</v>
      </c>
      <c r="AR372" s="42">
        <v>0</v>
      </c>
      <c r="AS372" s="42">
        <v>5746399998</v>
      </c>
      <c r="AT372" s="42">
        <v>0</v>
      </c>
      <c r="AU372" s="42">
        <v>0</v>
      </c>
      <c r="AV372" s="43">
        <f t="shared" si="275"/>
        <v>-53189090869.23999</v>
      </c>
      <c r="AW372" s="43">
        <f t="shared" si="296"/>
        <v>254652347130.23001</v>
      </c>
      <c r="AX372" s="44">
        <f t="shared" si="277"/>
        <v>201463256260.99002</v>
      </c>
    </row>
    <row r="373" spans="1:50" s="45" customFormat="1" ht="15" customHeight="1" x14ac:dyDescent="0.25">
      <c r="A373" s="37">
        <f t="shared" si="301"/>
        <v>285</v>
      </c>
      <c r="B373" s="37">
        <f t="shared" si="301"/>
        <v>4</v>
      </c>
      <c r="C373" s="47" t="s">
        <v>475</v>
      </c>
      <c r="D373" s="39" t="s">
        <v>96</v>
      </c>
      <c r="E373" s="40">
        <v>42704</v>
      </c>
      <c r="F373" s="48">
        <f t="shared" si="266"/>
        <v>1060434576840</v>
      </c>
      <c r="G373" s="49">
        <f t="shared" si="267"/>
        <v>38613899007</v>
      </c>
      <c r="H373" s="49">
        <v>5833725000</v>
      </c>
      <c r="I373" s="49">
        <v>2658975000</v>
      </c>
      <c r="J373" s="49">
        <v>6010000000</v>
      </c>
      <c r="K373" s="49">
        <v>24111199007</v>
      </c>
      <c r="L373" s="49">
        <f t="shared" si="268"/>
        <v>908441232438</v>
      </c>
      <c r="M373" s="49">
        <v>102422524438</v>
      </c>
      <c r="N373" s="49">
        <v>564860077000</v>
      </c>
      <c r="O373" s="49">
        <f>159524000000+81634631000</f>
        <v>241158631000</v>
      </c>
      <c r="P373" s="49">
        <f t="shared" si="269"/>
        <v>113379445395</v>
      </c>
      <c r="Q373" s="49">
        <v>0</v>
      </c>
      <c r="R373" s="49">
        <v>0</v>
      </c>
      <c r="S373" s="49">
        <v>22731161395</v>
      </c>
      <c r="T373" s="49">
        <v>0</v>
      </c>
      <c r="U373" s="49">
        <v>90648284000</v>
      </c>
      <c r="V373" s="49">
        <f t="shared" si="270"/>
        <v>1074040210938</v>
      </c>
      <c r="W373" s="49">
        <f t="shared" si="271"/>
        <v>503518606020</v>
      </c>
      <c r="X373" s="49">
        <v>351870807260.40002</v>
      </c>
      <c r="Y373" s="49">
        <v>0</v>
      </c>
      <c r="Z373" s="49">
        <v>0</v>
      </c>
      <c r="AA373" s="49">
        <v>27413756500</v>
      </c>
      <c r="AB373" s="49">
        <v>766000000</v>
      </c>
      <c r="AC373" s="49">
        <v>0</v>
      </c>
      <c r="AD373" s="49">
        <v>123164463418</v>
      </c>
      <c r="AE373" s="49">
        <v>303578841.60000002</v>
      </c>
      <c r="AF373" s="49">
        <f t="shared" si="272"/>
        <v>570521604918</v>
      </c>
      <c r="AG373" s="49">
        <v>42433709950</v>
      </c>
      <c r="AH373" s="49">
        <v>187285968905</v>
      </c>
      <c r="AI373" s="49">
        <v>340801926063</v>
      </c>
      <c r="AJ373" s="49">
        <f t="shared" si="273"/>
        <v>62150000000</v>
      </c>
      <c r="AK373" s="49">
        <v>62000000000</v>
      </c>
      <c r="AL373" s="49">
        <v>0</v>
      </c>
      <c r="AM373" s="49">
        <v>0</v>
      </c>
      <c r="AN373" s="49">
        <v>0</v>
      </c>
      <c r="AO373" s="49">
        <v>150000000</v>
      </c>
      <c r="AP373" s="49">
        <v>0</v>
      </c>
      <c r="AQ373" s="49">
        <f t="shared" si="274"/>
        <v>48544365902</v>
      </c>
      <c r="AR373" s="49">
        <v>0</v>
      </c>
      <c r="AS373" s="49">
        <v>48544365902</v>
      </c>
      <c r="AT373" s="49">
        <v>0</v>
      </c>
      <c r="AU373" s="49">
        <v>0</v>
      </c>
      <c r="AV373" s="50">
        <f t="shared" si="275"/>
        <v>-13605634098</v>
      </c>
      <c r="AW373" s="50">
        <f t="shared" si="296"/>
        <v>13605634098</v>
      </c>
      <c r="AX373" s="44">
        <f t="shared" si="277"/>
        <v>0</v>
      </c>
    </row>
    <row r="374" spans="1:50" s="45" customFormat="1" ht="15" customHeight="1" x14ac:dyDescent="0.25">
      <c r="A374" s="37">
        <f t="shared" si="301"/>
        <v>286</v>
      </c>
      <c r="B374" s="37">
        <f t="shared" si="301"/>
        <v>5</v>
      </c>
      <c r="C374" s="38" t="s">
        <v>476</v>
      </c>
      <c r="D374" s="39" t="s">
        <v>103</v>
      </c>
      <c r="E374" s="40">
        <v>42773</v>
      </c>
      <c r="F374" s="41">
        <f t="shared" si="266"/>
        <v>1646570549000</v>
      </c>
      <c r="G374" s="42">
        <f t="shared" si="267"/>
        <v>95056620000</v>
      </c>
      <c r="H374" s="42">
        <v>15933500000</v>
      </c>
      <c r="I374" s="42">
        <v>6517300000</v>
      </c>
      <c r="J374" s="42">
        <v>3935000000</v>
      </c>
      <c r="K374" s="42">
        <v>68670820000</v>
      </c>
      <c r="L374" s="42">
        <f t="shared" si="268"/>
        <v>1199973044000</v>
      </c>
      <c r="M374" s="42">
        <v>180186792000</v>
      </c>
      <c r="N374" s="42">
        <v>881812337000</v>
      </c>
      <c r="O374" s="42">
        <v>137973915000</v>
      </c>
      <c r="P374" s="42">
        <f t="shared" si="269"/>
        <v>351540885000</v>
      </c>
      <c r="Q374" s="42">
        <v>3400000000</v>
      </c>
      <c r="R374" s="42">
        <v>0</v>
      </c>
      <c r="S374" s="42">
        <v>54776000000</v>
      </c>
      <c r="T374" s="42">
        <v>126490882000</v>
      </c>
      <c r="U374" s="42">
        <v>166874003000</v>
      </c>
      <c r="V374" s="42">
        <f t="shared" si="270"/>
        <v>1800875599000</v>
      </c>
      <c r="W374" s="42">
        <f t="shared" si="271"/>
        <v>949322327000</v>
      </c>
      <c r="X374" s="42">
        <v>636994231000</v>
      </c>
      <c r="Y374" s="42">
        <v>4000000000</v>
      </c>
      <c r="Z374" s="42">
        <v>0</v>
      </c>
      <c r="AA374" s="42">
        <v>21683600000</v>
      </c>
      <c r="AB374" s="42">
        <v>9103000000</v>
      </c>
      <c r="AC374" s="42">
        <v>2084080000</v>
      </c>
      <c r="AD374" s="42">
        <v>271457416000</v>
      </c>
      <c r="AE374" s="42">
        <v>4000000000</v>
      </c>
      <c r="AF374" s="42">
        <f t="shared" si="272"/>
        <v>851553272000</v>
      </c>
      <c r="AG374" s="42">
        <v>1966597000</v>
      </c>
      <c r="AH374" s="42">
        <v>438345397000</v>
      </c>
      <c r="AI374" s="42">
        <v>411241278000</v>
      </c>
      <c r="AJ374" s="42">
        <f t="shared" si="273"/>
        <v>196008650000</v>
      </c>
      <c r="AK374" s="42">
        <v>196008650000</v>
      </c>
      <c r="AL374" s="42">
        <v>0</v>
      </c>
      <c r="AM374" s="42">
        <v>0</v>
      </c>
      <c r="AN374" s="42">
        <v>0</v>
      </c>
      <c r="AO374" s="42">
        <v>0</v>
      </c>
      <c r="AP374" s="42">
        <v>0</v>
      </c>
      <c r="AQ374" s="42">
        <f t="shared" si="274"/>
        <v>41703600000</v>
      </c>
      <c r="AR374" s="42">
        <v>30000000000</v>
      </c>
      <c r="AS374" s="42">
        <v>11703600000</v>
      </c>
      <c r="AT374" s="42">
        <v>0</v>
      </c>
      <c r="AU374" s="42">
        <v>0</v>
      </c>
      <c r="AV374" s="43">
        <f t="shared" si="275"/>
        <v>-154305050000</v>
      </c>
      <c r="AW374" s="43">
        <f t="shared" si="296"/>
        <v>154305050000</v>
      </c>
      <c r="AX374" s="44">
        <f t="shared" si="277"/>
        <v>0</v>
      </c>
    </row>
    <row r="375" spans="1:50" s="45" customFormat="1" ht="15" customHeight="1" x14ac:dyDescent="0.25">
      <c r="A375" s="37">
        <f t="shared" si="301"/>
        <v>287</v>
      </c>
      <c r="B375" s="37">
        <f t="shared" si="301"/>
        <v>6</v>
      </c>
      <c r="C375" s="38" t="s">
        <v>477</v>
      </c>
      <c r="D375" s="39" t="s">
        <v>99</v>
      </c>
      <c r="E375" s="40">
        <v>42732</v>
      </c>
      <c r="F375" s="41">
        <f t="shared" si="266"/>
        <v>1206479760873.4399</v>
      </c>
      <c r="G375" s="42">
        <f t="shared" si="267"/>
        <v>45889829023.439995</v>
      </c>
      <c r="H375" s="42">
        <v>6454520066</v>
      </c>
      <c r="I375" s="42">
        <v>5764741334.7399998</v>
      </c>
      <c r="J375" s="42">
        <v>4143123625</v>
      </c>
      <c r="K375" s="42">
        <v>29527443997.699997</v>
      </c>
      <c r="L375" s="42">
        <f t="shared" si="268"/>
        <v>927402470850</v>
      </c>
      <c r="M375" s="42">
        <v>85878589354</v>
      </c>
      <c r="N375" s="42">
        <v>760082815496</v>
      </c>
      <c r="O375" s="42">
        <v>81441066000</v>
      </c>
      <c r="P375" s="42">
        <f t="shared" si="269"/>
        <v>233187461000</v>
      </c>
      <c r="Q375" s="42">
        <v>1327500000</v>
      </c>
      <c r="R375" s="42">
        <v>0</v>
      </c>
      <c r="S375" s="42">
        <v>35520000000</v>
      </c>
      <c r="T375" s="42">
        <v>74606749000</v>
      </c>
      <c r="U375" s="42">
        <v>121733212000</v>
      </c>
      <c r="V375" s="42">
        <f t="shared" si="270"/>
        <v>1318145653121.4399</v>
      </c>
      <c r="W375" s="42">
        <f t="shared" si="271"/>
        <v>642936478073.94995</v>
      </c>
      <c r="X375" s="42">
        <v>397651625588.94995</v>
      </c>
      <c r="Y375" s="42">
        <v>0</v>
      </c>
      <c r="Z375" s="42">
        <v>2000000000</v>
      </c>
      <c r="AA375" s="42">
        <v>25633800000</v>
      </c>
      <c r="AB375" s="42">
        <v>7791200000</v>
      </c>
      <c r="AC375" s="42">
        <v>1500000000</v>
      </c>
      <c r="AD375" s="42">
        <v>207859852485</v>
      </c>
      <c r="AE375" s="42">
        <v>500000000</v>
      </c>
      <c r="AF375" s="42">
        <f t="shared" si="272"/>
        <v>675209175047.48999</v>
      </c>
      <c r="AG375" s="42">
        <v>45468706545</v>
      </c>
      <c r="AH375" s="42">
        <v>185055026067.48999</v>
      </c>
      <c r="AI375" s="42">
        <v>444685442435</v>
      </c>
      <c r="AJ375" s="42">
        <f t="shared" si="273"/>
        <v>120665892248</v>
      </c>
      <c r="AK375" s="42">
        <v>120665892248</v>
      </c>
      <c r="AL375" s="42">
        <v>0</v>
      </c>
      <c r="AM375" s="42">
        <v>0</v>
      </c>
      <c r="AN375" s="42">
        <v>0</v>
      </c>
      <c r="AO375" s="42">
        <v>0</v>
      </c>
      <c r="AP375" s="42">
        <v>0</v>
      </c>
      <c r="AQ375" s="42">
        <f t="shared" si="274"/>
        <v>9000000000</v>
      </c>
      <c r="AR375" s="42">
        <v>0</v>
      </c>
      <c r="AS375" s="42">
        <v>9000000000</v>
      </c>
      <c r="AT375" s="42">
        <v>0</v>
      </c>
      <c r="AU375" s="42">
        <v>0</v>
      </c>
      <c r="AV375" s="43">
        <f t="shared" si="275"/>
        <v>-111665892248</v>
      </c>
      <c r="AW375" s="43">
        <f t="shared" si="296"/>
        <v>111665892248</v>
      </c>
      <c r="AX375" s="44">
        <f t="shared" si="277"/>
        <v>0</v>
      </c>
    </row>
    <row r="376" spans="1:50" s="45" customFormat="1" ht="15" customHeight="1" x14ac:dyDescent="0.25">
      <c r="A376" s="37">
        <f t="shared" si="301"/>
        <v>288</v>
      </c>
      <c r="B376" s="37">
        <f t="shared" si="301"/>
        <v>7</v>
      </c>
      <c r="C376" s="38" t="s">
        <v>478</v>
      </c>
      <c r="D376" s="39" t="s">
        <v>111</v>
      </c>
      <c r="E376" s="40">
        <v>42734</v>
      </c>
      <c r="F376" s="41">
        <f t="shared" si="266"/>
        <v>1311782236500</v>
      </c>
      <c r="G376" s="42">
        <f t="shared" si="267"/>
        <v>154892190000</v>
      </c>
      <c r="H376" s="42">
        <f>VLOOKUP(C376,[1]Sheet2!$A$1:$AS$610,6,FALSE)</f>
        <v>44980000000</v>
      </c>
      <c r="I376" s="42">
        <f>VLOOKUP(C376,[1]Sheet2!$A$1:$AS$610,7,FALSE)</f>
        <v>15546206000</v>
      </c>
      <c r="J376" s="42">
        <f>VLOOKUP(C376,[1]Sheet2!$A$1:$AS$610,8,FALSE)</f>
        <v>7265000000</v>
      </c>
      <c r="K376" s="42">
        <f>VLOOKUP(C376,[1]Sheet2!$A$1:$AS$610,9,FALSE)</f>
        <v>87100984000</v>
      </c>
      <c r="L376" s="42">
        <f t="shared" si="268"/>
        <v>897266672000</v>
      </c>
      <c r="M376" s="42">
        <f>VLOOKUP(C376,[1]Sheet2!$A$1:$AS$610,11,FALSE)</f>
        <v>68077342000</v>
      </c>
      <c r="N376" s="42">
        <f>VLOOKUP(C376,[1]Sheet2!$A$1:$AS$610,12,FALSE)</f>
        <v>662249343000</v>
      </c>
      <c r="O376" s="42">
        <f>VLOOKUP(C376,[1]Sheet2!$A$1:$AS$610,13,FALSE)</f>
        <v>166939987000</v>
      </c>
      <c r="P376" s="42">
        <f t="shared" si="269"/>
        <v>259623374500</v>
      </c>
      <c r="Q376" s="42">
        <f>VLOOKUP(C376,[1]Sheet2!$A$1:$AS$610,15,FALSE)</f>
        <v>16805000000</v>
      </c>
      <c r="R376" s="42">
        <f>VLOOKUP(C376,[1]Sheet2!$A$1:$AS$610,16,FALSE)</f>
        <v>0</v>
      </c>
      <c r="S376" s="42">
        <f>VLOOKUP(C376,[1]Sheet2!$A$1:$AS$610,17,FALSE)</f>
        <v>65452716500</v>
      </c>
      <c r="T376" s="42">
        <f>VLOOKUP(C376,[1]Sheet2!$A$1:$AS$610,18,FALSE)</f>
        <v>110629927000</v>
      </c>
      <c r="U376" s="42">
        <f>VLOOKUP(C376,[1]Sheet2!$A$1:$AS$610,19,FALSE)</f>
        <v>66735731000</v>
      </c>
      <c r="V376" s="42">
        <f t="shared" si="270"/>
        <v>1306218123500</v>
      </c>
      <c r="W376" s="42">
        <f t="shared" si="271"/>
        <v>629807759500</v>
      </c>
      <c r="X376" s="42">
        <f>VLOOKUP(C376,[1]Sheet2!$A$1:$AS$610,22,FALSE)</f>
        <v>446861667000</v>
      </c>
      <c r="Y376" s="42">
        <f>VLOOKUP(C376,[1]Sheet2!$A$1:$AS$610,23,FALSE)</f>
        <v>0</v>
      </c>
      <c r="Z376" s="42">
        <f>VLOOKUP(C376,[1]Sheet2!$A$1:$AS$610,24,FALSE)</f>
        <v>0</v>
      </c>
      <c r="AA376" s="42">
        <f>VLOOKUP(C376,[1]Sheet2!$A$1:$AS$610,25,FALSE)</f>
        <v>26465365000</v>
      </c>
      <c r="AB376" s="42">
        <f>VLOOKUP(C376,[1]Sheet2!$A$1:$AS$610,26,FALSE)</f>
        <v>2448000000</v>
      </c>
      <c r="AC376" s="42">
        <f>VLOOKUP(C376,[1]Sheet2!$A$1:$AS$610,27,FALSE)</f>
        <v>6052621000</v>
      </c>
      <c r="AD376" s="42">
        <f>VLOOKUP(C376,[1]Sheet2!$A$1:$AS$610,28,FALSE)</f>
        <v>142566455500</v>
      </c>
      <c r="AE376" s="42">
        <f>VLOOKUP(C376,[1]Sheet2!$A$1:$AS$610,29,FALSE)</f>
        <v>5413651000</v>
      </c>
      <c r="AF376" s="42">
        <f t="shared" si="272"/>
        <v>676410364000</v>
      </c>
      <c r="AG376" s="42">
        <f>VLOOKUP(C376,[1]Sheet2!$A$1:$AS$610,31,FALSE)</f>
        <v>92490814520</v>
      </c>
      <c r="AH376" s="42">
        <f>VLOOKUP(C376,[1]Sheet2!$A$1:$AS$610,32,FALSE)</f>
        <v>240759550668</v>
      </c>
      <c r="AI376" s="42">
        <f>VLOOKUP(C376,[1]Sheet2!$A$1:$AS$610,33,FALSE)</f>
        <v>343159998812</v>
      </c>
      <c r="AJ376" s="42">
        <f t="shared" si="273"/>
        <v>4435887000</v>
      </c>
      <c r="AK376" s="42">
        <f>VLOOKUP(C376,[1]Sheet2!$A$1:$AS$610,35,FALSE)</f>
        <v>4435887000</v>
      </c>
      <c r="AL376" s="42">
        <f>VLOOKUP(C376,[1]Sheet2!$A$1:$AS$610,36,FALSE)</f>
        <v>0</v>
      </c>
      <c r="AM376" s="42">
        <f>VLOOKUP(C376,[1]Sheet2!$A$1:$AS$610,37,FALSE)</f>
        <v>0</v>
      </c>
      <c r="AN376" s="42">
        <f>VLOOKUP(C376,[1]Sheet2!$A$1:$AS$610,38,FALSE)</f>
        <v>0</v>
      </c>
      <c r="AO376" s="42">
        <f>VLOOKUP(C376,[1]Sheet2!$A$1:$AS$610,39,FALSE)</f>
        <v>0</v>
      </c>
      <c r="AP376" s="42">
        <f>VLOOKUP(C376,[1]Sheet2!$A$1:$AS$610,40,FALSE)</f>
        <v>0</v>
      </c>
      <c r="AQ376" s="42">
        <f t="shared" si="274"/>
        <v>10000000000</v>
      </c>
      <c r="AR376" s="42">
        <f>VLOOKUP(C376,[1]Sheet2!$A$1:$AS$610,42,FALSE)</f>
        <v>0</v>
      </c>
      <c r="AS376" s="42">
        <f>VLOOKUP(C376,[1]Sheet2!$A$1:$AS$610,43,FALSE)</f>
        <v>10000000000</v>
      </c>
      <c r="AT376" s="42">
        <f>VLOOKUP(C376,[1]Sheet2!$A$1:$AS$610,44,FALSE)</f>
        <v>0</v>
      </c>
      <c r="AU376" s="42">
        <f>VLOOKUP(C376,[1]Sheet2!$A$1:$AS$610,45,FALSE)</f>
        <v>0</v>
      </c>
      <c r="AV376" s="43">
        <f t="shared" si="275"/>
        <v>5564113000</v>
      </c>
      <c r="AW376" s="43">
        <f t="shared" si="296"/>
        <v>-5564113000</v>
      </c>
      <c r="AX376" s="44">
        <f t="shared" si="277"/>
        <v>0</v>
      </c>
    </row>
    <row r="377" spans="1:50" s="45" customFormat="1" ht="15" customHeight="1" x14ac:dyDescent="0.25">
      <c r="A377" s="37">
        <f t="shared" si="301"/>
        <v>289</v>
      </c>
      <c r="B377" s="37">
        <f t="shared" si="301"/>
        <v>8</v>
      </c>
      <c r="C377" s="38" t="s">
        <v>479</v>
      </c>
      <c r="D377" s="39" t="s">
        <v>176</v>
      </c>
      <c r="E377" s="40">
        <v>42734</v>
      </c>
      <c r="F377" s="41">
        <f t="shared" si="266"/>
        <v>1599187522475</v>
      </c>
      <c r="G377" s="42">
        <f t="shared" si="267"/>
        <v>200510303775</v>
      </c>
      <c r="H377" s="42">
        <v>43099211024</v>
      </c>
      <c r="I377" s="42">
        <v>12547658804</v>
      </c>
      <c r="J377" s="42">
        <v>4238380644</v>
      </c>
      <c r="K377" s="42">
        <v>140625053303</v>
      </c>
      <c r="L377" s="42">
        <f t="shared" si="268"/>
        <v>1176224198000</v>
      </c>
      <c r="M377" s="42">
        <v>124794165000</v>
      </c>
      <c r="N377" s="42">
        <v>832526925000</v>
      </c>
      <c r="O377" s="42">
        <v>218903108000</v>
      </c>
      <c r="P377" s="42">
        <f t="shared" si="269"/>
        <v>222453020700</v>
      </c>
      <c r="Q377" s="42">
        <v>0</v>
      </c>
      <c r="R377" s="42">
        <v>0</v>
      </c>
      <c r="S377" s="42">
        <v>81148532700</v>
      </c>
      <c r="T377" s="42">
        <v>7500000000</v>
      </c>
      <c r="U377" s="42">
        <v>133804488000</v>
      </c>
      <c r="V377" s="42">
        <f t="shared" si="270"/>
        <v>1660540039475</v>
      </c>
      <c r="W377" s="42">
        <f t="shared" si="271"/>
        <v>860529156400</v>
      </c>
      <c r="X377" s="42">
        <v>587737553475</v>
      </c>
      <c r="Y377" s="42">
        <v>0</v>
      </c>
      <c r="Z377" s="42">
        <v>0</v>
      </c>
      <c r="AA377" s="42">
        <v>27527682000</v>
      </c>
      <c r="AB377" s="42">
        <v>8003769050</v>
      </c>
      <c r="AC377" s="42">
        <v>5564686985</v>
      </c>
      <c r="AD377" s="42">
        <v>230695464890</v>
      </c>
      <c r="AE377" s="42">
        <v>1000000000</v>
      </c>
      <c r="AF377" s="42">
        <f t="shared" si="272"/>
        <v>800010883075</v>
      </c>
      <c r="AG377" s="42">
        <v>22613166475</v>
      </c>
      <c r="AH377" s="42">
        <v>434488627227.99994</v>
      </c>
      <c r="AI377" s="42">
        <v>342909089372</v>
      </c>
      <c r="AJ377" s="42">
        <f t="shared" si="273"/>
        <v>66722517000</v>
      </c>
      <c r="AK377" s="42">
        <v>66722517000</v>
      </c>
      <c r="AL377" s="42">
        <v>0</v>
      </c>
      <c r="AM377" s="42">
        <v>0</v>
      </c>
      <c r="AN377" s="42">
        <v>0</v>
      </c>
      <c r="AO377" s="42">
        <v>0</v>
      </c>
      <c r="AP377" s="42">
        <v>0</v>
      </c>
      <c r="AQ377" s="42">
        <f t="shared" si="274"/>
        <v>5370000000</v>
      </c>
      <c r="AR377" s="42">
        <v>0</v>
      </c>
      <c r="AS377" s="42">
        <v>5370000000</v>
      </c>
      <c r="AT377" s="42">
        <v>0</v>
      </c>
      <c r="AU377" s="42">
        <v>0</v>
      </c>
      <c r="AV377" s="43">
        <f t="shared" si="275"/>
        <v>-61352517000</v>
      </c>
      <c r="AW377" s="43">
        <f t="shared" si="296"/>
        <v>61352517000</v>
      </c>
      <c r="AX377" s="44">
        <f t="shared" si="277"/>
        <v>0</v>
      </c>
    </row>
    <row r="378" spans="1:50" s="45" customFormat="1" ht="15" customHeight="1" x14ac:dyDescent="0.25">
      <c r="A378" s="37">
        <f t="shared" si="301"/>
        <v>290</v>
      </c>
      <c r="B378" s="37">
        <f t="shared" si="301"/>
        <v>9</v>
      </c>
      <c r="C378" s="38" t="s">
        <v>480</v>
      </c>
      <c r="D378" s="39" t="s">
        <v>284</v>
      </c>
      <c r="E378" s="40">
        <v>42725</v>
      </c>
      <c r="F378" s="41">
        <f t="shared" si="266"/>
        <v>759311422637</v>
      </c>
      <c r="G378" s="42">
        <f t="shared" si="267"/>
        <v>32585108035</v>
      </c>
      <c r="H378" s="42">
        <v>7017000000</v>
      </c>
      <c r="I378" s="42">
        <v>2573412035</v>
      </c>
      <c r="J378" s="42">
        <v>5585545000</v>
      </c>
      <c r="K378" s="42">
        <v>17409151000</v>
      </c>
      <c r="L378" s="42">
        <f t="shared" si="268"/>
        <v>596056182000</v>
      </c>
      <c r="M378" s="42">
        <v>54663654000</v>
      </c>
      <c r="N378" s="42">
        <v>466344693000</v>
      </c>
      <c r="O378" s="42">
        <v>75047835000</v>
      </c>
      <c r="P378" s="42">
        <f t="shared" si="269"/>
        <v>130670132602</v>
      </c>
      <c r="Q378" s="42">
        <v>2105000000</v>
      </c>
      <c r="R378" s="42">
        <v>0</v>
      </c>
      <c r="S378" s="42">
        <v>26079575602</v>
      </c>
      <c r="T378" s="42">
        <v>34884488000</v>
      </c>
      <c r="U378" s="42">
        <v>67601069000</v>
      </c>
      <c r="V378" s="42">
        <f t="shared" si="270"/>
        <v>802624865000</v>
      </c>
      <c r="W378" s="42">
        <f t="shared" si="271"/>
        <v>410706025634</v>
      </c>
      <c r="X378" s="42">
        <v>246944113839</v>
      </c>
      <c r="Y378" s="42">
        <v>0</v>
      </c>
      <c r="Z378" s="42">
        <v>0</v>
      </c>
      <c r="AA378" s="42">
        <v>38083533000</v>
      </c>
      <c r="AB378" s="42">
        <v>1930000000</v>
      </c>
      <c r="AC378" s="42">
        <v>959041204</v>
      </c>
      <c r="AD378" s="42">
        <v>120942472892</v>
      </c>
      <c r="AE378" s="42">
        <v>1846864699</v>
      </c>
      <c r="AF378" s="42">
        <f t="shared" si="272"/>
        <v>391918839366</v>
      </c>
      <c r="AG378" s="42">
        <v>60234907545</v>
      </c>
      <c r="AH378" s="42">
        <v>170394031115</v>
      </c>
      <c r="AI378" s="42">
        <v>161289900706</v>
      </c>
      <c r="AJ378" s="42">
        <f t="shared" si="273"/>
        <v>135830495416</v>
      </c>
      <c r="AK378" s="42">
        <v>125830495416</v>
      </c>
      <c r="AL378" s="42">
        <v>10000000000</v>
      </c>
      <c r="AM378" s="42">
        <v>0</v>
      </c>
      <c r="AN378" s="42">
        <v>0</v>
      </c>
      <c r="AO378" s="42">
        <v>0</v>
      </c>
      <c r="AP378" s="42">
        <v>0</v>
      </c>
      <c r="AQ378" s="42">
        <f t="shared" si="274"/>
        <v>14656219000</v>
      </c>
      <c r="AR378" s="42">
        <v>3426219000</v>
      </c>
      <c r="AS378" s="42">
        <v>11230000000</v>
      </c>
      <c r="AT378" s="42">
        <v>0</v>
      </c>
      <c r="AU378" s="42">
        <v>0</v>
      </c>
      <c r="AV378" s="43">
        <f t="shared" si="275"/>
        <v>-43313442363</v>
      </c>
      <c r="AW378" s="43">
        <f t="shared" si="296"/>
        <v>121174276416</v>
      </c>
      <c r="AX378" s="44">
        <f t="shared" si="277"/>
        <v>77860834053</v>
      </c>
    </row>
    <row r="379" spans="1:50" s="45" customFormat="1" ht="15" customHeight="1" x14ac:dyDescent="0.25">
      <c r="A379" s="37">
        <f t="shared" si="301"/>
        <v>291</v>
      </c>
      <c r="B379" s="37">
        <f t="shared" si="301"/>
        <v>10</v>
      </c>
      <c r="C379" s="38" t="s">
        <v>481</v>
      </c>
      <c r="D379" s="39" t="s">
        <v>99</v>
      </c>
      <c r="E379" s="57">
        <v>42731</v>
      </c>
      <c r="F379" s="41">
        <f t="shared" si="266"/>
        <v>1184479807361.8899</v>
      </c>
      <c r="G379" s="42">
        <f t="shared" si="267"/>
        <v>40425500000</v>
      </c>
      <c r="H379" s="42">
        <v>5038500000</v>
      </c>
      <c r="I379" s="42">
        <v>3237000000</v>
      </c>
      <c r="J379" s="42">
        <v>4700000000</v>
      </c>
      <c r="K379" s="42">
        <v>27450000000</v>
      </c>
      <c r="L379" s="42">
        <f>SUM(M379:O379)</f>
        <v>1014662569000</v>
      </c>
      <c r="M379" s="42">
        <v>161926537000</v>
      </c>
      <c r="N379" s="42">
        <v>678555108000</v>
      </c>
      <c r="O379" s="42">
        <v>174180924000</v>
      </c>
      <c r="P379" s="42">
        <f t="shared" si="269"/>
        <v>129391738361.89</v>
      </c>
      <c r="Q379" s="42">
        <v>0</v>
      </c>
      <c r="R379" s="42">
        <v>0</v>
      </c>
      <c r="S379" s="42">
        <v>25962645361.889999</v>
      </c>
      <c r="T379" s="42">
        <v>7500000000</v>
      </c>
      <c r="U379" s="42">
        <v>95929093000</v>
      </c>
      <c r="V379" s="42">
        <f t="shared" si="270"/>
        <v>1243703797729.98</v>
      </c>
      <c r="W379" s="42">
        <f t="shared" si="271"/>
        <v>597684691690.41992</v>
      </c>
      <c r="X379" s="42">
        <v>375875499919.41998</v>
      </c>
      <c r="Y379" s="42">
        <v>0</v>
      </c>
      <c r="Z379" s="42">
        <v>19830000000</v>
      </c>
      <c r="AA379" s="42">
        <v>33925252500</v>
      </c>
      <c r="AB379" s="42">
        <v>7347200000</v>
      </c>
      <c r="AC379" s="42">
        <v>0</v>
      </c>
      <c r="AD379" s="42">
        <v>160206739271</v>
      </c>
      <c r="AE379" s="42">
        <v>500000000</v>
      </c>
      <c r="AF379" s="42">
        <f t="shared" si="272"/>
        <v>646019106039.56006</v>
      </c>
      <c r="AG379" s="42">
        <v>85605722321</v>
      </c>
      <c r="AH379" s="42">
        <v>249700961198.66998</v>
      </c>
      <c r="AI379" s="42">
        <v>310712422519.89001</v>
      </c>
      <c r="AJ379" s="42">
        <f t="shared" si="273"/>
        <v>65473990368.089996</v>
      </c>
      <c r="AK379" s="42">
        <v>65473990368.089996</v>
      </c>
      <c r="AL379" s="42">
        <v>0</v>
      </c>
      <c r="AM379" s="42">
        <v>0</v>
      </c>
      <c r="AN379" s="42">
        <v>0</v>
      </c>
      <c r="AO379" s="42">
        <v>0</v>
      </c>
      <c r="AP379" s="42">
        <v>0</v>
      </c>
      <c r="AQ379" s="42">
        <f t="shared" si="274"/>
        <v>6250000000</v>
      </c>
      <c r="AR379" s="42">
        <v>0</v>
      </c>
      <c r="AS379" s="42">
        <v>6250000000</v>
      </c>
      <c r="AT379" s="42">
        <v>0</v>
      </c>
      <c r="AU379" s="42">
        <v>0</v>
      </c>
      <c r="AV379" s="43">
        <f t="shared" si="275"/>
        <v>-59223990368.090088</v>
      </c>
      <c r="AW379" s="43">
        <f t="shared" si="296"/>
        <v>59223990368.089996</v>
      </c>
      <c r="AX379" s="44">
        <f t="shared" si="277"/>
        <v>-9.1552734375E-5</v>
      </c>
    </row>
    <row r="380" spans="1:50" s="45" customFormat="1" ht="15" customHeight="1" x14ac:dyDescent="0.25">
      <c r="A380" s="37">
        <f t="shared" si="301"/>
        <v>292</v>
      </c>
      <c r="B380" s="37">
        <f t="shared" si="301"/>
        <v>11</v>
      </c>
      <c r="C380" s="38" t="s">
        <v>482</v>
      </c>
      <c r="D380" s="39" t="s">
        <v>105</v>
      </c>
      <c r="E380" s="40">
        <v>42727</v>
      </c>
      <c r="F380" s="41">
        <f t="shared" si="266"/>
        <v>964199076146.94995</v>
      </c>
      <c r="G380" s="42">
        <f t="shared" si="267"/>
        <v>39964154000</v>
      </c>
      <c r="H380" s="42">
        <v>8953965000</v>
      </c>
      <c r="I380" s="42">
        <v>4418510000</v>
      </c>
      <c r="J380" s="42">
        <v>3500000000</v>
      </c>
      <c r="K380" s="42">
        <v>23091679000</v>
      </c>
      <c r="L380" s="42">
        <f t="shared" si="268"/>
        <v>709630683146.94995</v>
      </c>
      <c r="M380" s="42">
        <v>36693403000</v>
      </c>
      <c r="N380" s="42">
        <v>576640254000</v>
      </c>
      <c r="O380" s="42">
        <v>96297026146.949997</v>
      </c>
      <c r="P380" s="42">
        <f t="shared" si="269"/>
        <v>214604239000</v>
      </c>
      <c r="Q380" s="42">
        <v>0</v>
      </c>
      <c r="R380" s="42">
        <v>0</v>
      </c>
      <c r="S380" s="42">
        <v>16500000000</v>
      </c>
      <c r="T380" s="42">
        <v>121389718000</v>
      </c>
      <c r="U380" s="42">
        <v>76714521000</v>
      </c>
      <c r="V380" s="42">
        <f t="shared" si="270"/>
        <v>987974076146.94995</v>
      </c>
      <c r="W380" s="42">
        <f t="shared" si="271"/>
        <v>462110068000</v>
      </c>
      <c r="X380" s="42">
        <v>328913466072.40002</v>
      </c>
      <c r="Y380" s="42">
        <v>0</v>
      </c>
      <c r="Z380" s="42">
        <v>0</v>
      </c>
      <c r="AA380" s="42">
        <v>18476250000</v>
      </c>
      <c r="AB380" s="42">
        <v>826000000</v>
      </c>
      <c r="AC380" s="42">
        <v>638900000</v>
      </c>
      <c r="AD380" s="42">
        <v>112255451927.60001</v>
      </c>
      <c r="AE380" s="42">
        <v>1000000000</v>
      </c>
      <c r="AF380" s="42">
        <f t="shared" si="272"/>
        <v>525864008146.95001</v>
      </c>
      <c r="AG380" s="42">
        <v>16525646200</v>
      </c>
      <c r="AH380" s="42">
        <v>197867845459.95001</v>
      </c>
      <c r="AI380" s="42">
        <v>311470516487</v>
      </c>
      <c r="AJ380" s="42">
        <f t="shared" si="273"/>
        <v>28775000000</v>
      </c>
      <c r="AK380" s="42">
        <v>28775000000</v>
      </c>
      <c r="AL380" s="42">
        <v>0</v>
      </c>
      <c r="AM380" s="42">
        <v>0</v>
      </c>
      <c r="AN380" s="42">
        <v>0</v>
      </c>
      <c r="AO380" s="42">
        <v>0</v>
      </c>
      <c r="AP380" s="42">
        <v>0</v>
      </c>
      <c r="AQ380" s="42">
        <f t="shared" si="274"/>
        <v>5000000000</v>
      </c>
      <c r="AR380" s="42">
        <v>0</v>
      </c>
      <c r="AS380" s="42">
        <v>5000000000</v>
      </c>
      <c r="AT380" s="42">
        <v>0</v>
      </c>
      <c r="AU380" s="42">
        <v>0</v>
      </c>
      <c r="AV380" s="43">
        <f t="shared" si="275"/>
        <v>-23775000000</v>
      </c>
      <c r="AW380" s="43">
        <f t="shared" si="296"/>
        <v>23775000000</v>
      </c>
      <c r="AX380" s="44">
        <f t="shared" si="277"/>
        <v>0</v>
      </c>
    </row>
    <row r="381" spans="1:50" s="45" customFormat="1" ht="15" customHeight="1" x14ac:dyDescent="0.25">
      <c r="A381" s="37">
        <f t="shared" si="301"/>
        <v>293</v>
      </c>
      <c r="B381" s="37">
        <f t="shared" si="301"/>
        <v>12</v>
      </c>
      <c r="C381" s="38" t="s">
        <v>483</v>
      </c>
      <c r="D381" s="39" t="s">
        <v>101</v>
      </c>
      <c r="E381" s="40">
        <v>42732</v>
      </c>
      <c r="F381" s="41">
        <f t="shared" si="266"/>
        <v>1009574707948.74</v>
      </c>
      <c r="G381" s="42">
        <f t="shared" si="267"/>
        <v>50547118710.209999</v>
      </c>
      <c r="H381" s="42">
        <v>19064934712</v>
      </c>
      <c r="I381" s="42">
        <v>7667830848</v>
      </c>
      <c r="J381" s="42">
        <v>6081708668.04</v>
      </c>
      <c r="K381" s="42">
        <v>17732644482.169998</v>
      </c>
      <c r="L381" s="42">
        <f t="shared" si="268"/>
        <v>816472470000</v>
      </c>
      <c r="M381" s="42">
        <v>88706952000</v>
      </c>
      <c r="N381" s="42">
        <v>621956847000</v>
      </c>
      <c r="O381" s="42">
        <v>105808671000</v>
      </c>
      <c r="P381" s="42">
        <f t="shared" si="269"/>
        <v>142555119238.53</v>
      </c>
      <c r="Q381" s="42">
        <v>0</v>
      </c>
      <c r="R381" s="42">
        <v>0</v>
      </c>
      <c r="S381" s="42">
        <v>21124214238.529999</v>
      </c>
      <c r="T381" s="42">
        <v>38641106000</v>
      </c>
      <c r="U381" s="42">
        <v>82789799000</v>
      </c>
      <c r="V381" s="42">
        <f t="shared" si="270"/>
        <v>1076628932436.3501</v>
      </c>
      <c r="W381" s="42">
        <f t="shared" si="271"/>
        <v>466553606964.48999</v>
      </c>
      <c r="X381" s="42">
        <v>276709808018.41998</v>
      </c>
      <c r="Y381" s="42">
        <v>15636330000</v>
      </c>
      <c r="Z381" s="42">
        <v>2500000000</v>
      </c>
      <c r="AA381" s="42">
        <v>23211490000</v>
      </c>
      <c r="AB381" s="42">
        <v>425000000</v>
      </c>
      <c r="AC381" s="42">
        <v>2700000000</v>
      </c>
      <c r="AD381" s="42">
        <v>143770430902</v>
      </c>
      <c r="AE381" s="42">
        <v>1600548044.0699999</v>
      </c>
      <c r="AF381" s="42">
        <f t="shared" si="272"/>
        <v>610075325471.86011</v>
      </c>
      <c r="AG381" s="42">
        <v>69128361766</v>
      </c>
      <c r="AH381" s="42">
        <v>246092949980.78</v>
      </c>
      <c r="AI381" s="42">
        <v>294854013725.08002</v>
      </c>
      <c r="AJ381" s="42">
        <f t="shared" si="273"/>
        <v>74554224487.610001</v>
      </c>
      <c r="AK381" s="42">
        <v>74554224487.610001</v>
      </c>
      <c r="AL381" s="42">
        <v>0</v>
      </c>
      <c r="AM381" s="42">
        <v>0</v>
      </c>
      <c r="AN381" s="42">
        <v>0</v>
      </c>
      <c r="AO381" s="42">
        <v>0</v>
      </c>
      <c r="AP381" s="42">
        <v>0</v>
      </c>
      <c r="AQ381" s="42">
        <f t="shared" si="274"/>
        <v>7500000000</v>
      </c>
      <c r="AR381" s="42">
        <v>0</v>
      </c>
      <c r="AS381" s="42">
        <v>7500000000</v>
      </c>
      <c r="AT381" s="42">
        <v>0</v>
      </c>
      <c r="AU381" s="42">
        <v>0</v>
      </c>
      <c r="AV381" s="43">
        <f t="shared" si="275"/>
        <v>-67054224487.610107</v>
      </c>
      <c r="AW381" s="43">
        <f t="shared" si="296"/>
        <v>67054224487.610001</v>
      </c>
      <c r="AX381" s="44">
        <f t="shared" si="277"/>
        <v>-1.068115234375E-4</v>
      </c>
    </row>
    <row r="382" spans="1:50" s="45" customFormat="1" ht="15" customHeight="1" x14ac:dyDescent="0.25">
      <c r="A382" s="37">
        <f t="shared" si="301"/>
        <v>294</v>
      </c>
      <c r="B382" s="37">
        <f t="shared" si="301"/>
        <v>13</v>
      </c>
      <c r="C382" s="38" t="s">
        <v>484</v>
      </c>
      <c r="D382" s="39" t="s">
        <v>103</v>
      </c>
      <c r="E382" s="40">
        <v>42747</v>
      </c>
      <c r="F382" s="41">
        <f t="shared" si="266"/>
        <v>635604439977.51001</v>
      </c>
      <c r="G382" s="42">
        <f t="shared" si="267"/>
        <v>27349775234.790001</v>
      </c>
      <c r="H382" s="42">
        <v>4195383686</v>
      </c>
      <c r="I382" s="42">
        <v>10872883000</v>
      </c>
      <c r="J382" s="42">
        <v>6792332075</v>
      </c>
      <c r="K382" s="42">
        <v>5489176473.79</v>
      </c>
      <c r="L382" s="42">
        <f t="shared" si="268"/>
        <v>562209923712</v>
      </c>
      <c r="M382" s="42">
        <v>40503218500</v>
      </c>
      <c r="N382" s="42">
        <v>443556188212</v>
      </c>
      <c r="O382" s="42">
        <v>78150517000</v>
      </c>
      <c r="P382" s="42">
        <f t="shared" si="269"/>
        <v>46044741030.720001</v>
      </c>
      <c r="Q382" s="42">
        <v>0</v>
      </c>
      <c r="R382" s="42">
        <v>0</v>
      </c>
      <c r="S382" s="42">
        <v>12175898030.719999</v>
      </c>
      <c r="T382" s="42">
        <v>7500000000</v>
      </c>
      <c r="U382" s="42">
        <v>26368843000</v>
      </c>
      <c r="V382" s="42">
        <f t="shared" si="270"/>
        <v>658695024833.54004</v>
      </c>
      <c r="W382" s="42">
        <f t="shared" si="271"/>
        <v>263385116641.48999</v>
      </c>
      <c r="X382" s="42">
        <v>169669758201.48999</v>
      </c>
      <c r="Y382" s="42">
        <v>0</v>
      </c>
      <c r="Z382" s="42">
        <v>0</v>
      </c>
      <c r="AA382" s="42">
        <v>15543315440</v>
      </c>
      <c r="AB382" s="42">
        <v>300000000</v>
      </c>
      <c r="AC382" s="42">
        <v>1650000000</v>
      </c>
      <c r="AD382" s="42">
        <v>75222043000</v>
      </c>
      <c r="AE382" s="42">
        <v>1000000000</v>
      </c>
      <c r="AF382" s="42">
        <f t="shared" si="272"/>
        <v>395309908192.04999</v>
      </c>
      <c r="AG382" s="42">
        <v>47890978382</v>
      </c>
      <c r="AH382" s="42">
        <v>130908419930.05</v>
      </c>
      <c r="AI382" s="42">
        <v>216510509880</v>
      </c>
      <c r="AJ382" s="42">
        <f t="shared" si="273"/>
        <v>37500000000</v>
      </c>
      <c r="AK382" s="42">
        <v>37500000000</v>
      </c>
      <c r="AL382" s="42">
        <v>0</v>
      </c>
      <c r="AM382" s="42">
        <v>0</v>
      </c>
      <c r="AN382" s="42">
        <v>0</v>
      </c>
      <c r="AO382" s="42">
        <v>0</v>
      </c>
      <c r="AP382" s="42">
        <v>0</v>
      </c>
      <c r="AQ382" s="42">
        <f t="shared" si="274"/>
        <v>14500000000</v>
      </c>
      <c r="AR382" s="42">
        <v>7500000000</v>
      </c>
      <c r="AS382" s="42">
        <v>7000000000</v>
      </c>
      <c r="AT382" s="42">
        <v>0</v>
      </c>
      <c r="AU382" s="42">
        <v>0</v>
      </c>
      <c r="AV382" s="43">
        <f t="shared" si="275"/>
        <v>-23090584856.030029</v>
      </c>
      <c r="AW382" s="43">
        <f t="shared" si="296"/>
        <v>23000000000</v>
      </c>
      <c r="AX382" s="44">
        <f t="shared" si="277"/>
        <v>-90584856.030029297</v>
      </c>
    </row>
    <row r="383" spans="1:50" s="45" customFormat="1" ht="15" customHeight="1" x14ac:dyDescent="0.25">
      <c r="A383" s="37">
        <f t="shared" si="301"/>
        <v>295</v>
      </c>
      <c r="B383" s="37">
        <f t="shared" si="301"/>
        <v>14</v>
      </c>
      <c r="C383" s="47" t="s">
        <v>485</v>
      </c>
      <c r="D383" s="39" t="s">
        <v>94</v>
      </c>
      <c r="E383" s="40">
        <v>42734</v>
      </c>
      <c r="F383" s="48">
        <f t="shared" si="266"/>
        <v>1089443513338.92</v>
      </c>
      <c r="G383" s="49">
        <f t="shared" si="267"/>
        <v>132742908363.31</v>
      </c>
      <c r="H383" s="49">
        <v>93430000000</v>
      </c>
      <c r="I383" s="49">
        <v>15612042974.98</v>
      </c>
      <c r="J383" s="49">
        <v>2500000000</v>
      </c>
      <c r="K383" s="49">
        <v>21200865388.330002</v>
      </c>
      <c r="L383" s="49">
        <f t="shared" si="268"/>
        <v>786656027740</v>
      </c>
      <c r="M383" s="49">
        <v>51576710740</v>
      </c>
      <c r="N383" s="49">
        <v>657826439000</v>
      </c>
      <c r="O383" s="49">
        <v>77252878000</v>
      </c>
      <c r="P383" s="49">
        <f t="shared" si="269"/>
        <v>170044577235.60999</v>
      </c>
      <c r="Q383" s="49">
        <v>2000000000</v>
      </c>
      <c r="R383" s="49">
        <v>0</v>
      </c>
      <c r="S383" s="49">
        <v>109825164235.61</v>
      </c>
      <c r="T383" s="49">
        <v>58219413000</v>
      </c>
      <c r="U383" s="49">
        <v>0</v>
      </c>
      <c r="V383" s="49">
        <f t="shared" si="270"/>
        <v>1139567896977.9102</v>
      </c>
      <c r="W383" s="49">
        <f t="shared" si="271"/>
        <v>532465661995.26001</v>
      </c>
      <c r="X383" s="49">
        <v>492806656984.13</v>
      </c>
      <c r="Y383" s="49">
        <v>1520000000</v>
      </c>
      <c r="Z383" s="49">
        <v>0</v>
      </c>
      <c r="AA383" s="49">
        <v>26324698267</v>
      </c>
      <c r="AB383" s="49">
        <v>9565262000</v>
      </c>
      <c r="AC383" s="49">
        <v>0</v>
      </c>
      <c r="AD383" s="49">
        <v>1249044744.1300001</v>
      </c>
      <c r="AE383" s="49">
        <v>1000000000</v>
      </c>
      <c r="AF383" s="49">
        <f t="shared" si="272"/>
        <v>607102234982.65002</v>
      </c>
      <c r="AG383" s="49">
        <v>72226372248.580002</v>
      </c>
      <c r="AH383" s="49">
        <v>265180871683.72</v>
      </c>
      <c r="AI383" s="49">
        <v>269694991050.35001</v>
      </c>
      <c r="AJ383" s="49">
        <f t="shared" si="273"/>
        <v>71967579001.520004</v>
      </c>
      <c r="AK383" s="49">
        <v>71967579001.520004</v>
      </c>
      <c r="AL383" s="49">
        <v>0</v>
      </c>
      <c r="AM383" s="49">
        <v>0</v>
      </c>
      <c r="AN383" s="49">
        <v>0</v>
      </c>
      <c r="AO383" s="49">
        <v>0</v>
      </c>
      <c r="AP383" s="49">
        <v>0</v>
      </c>
      <c r="AQ383" s="49">
        <f t="shared" si="274"/>
        <v>21843195362.529999</v>
      </c>
      <c r="AR383" s="49">
        <v>10000000000</v>
      </c>
      <c r="AS383" s="49">
        <v>9843195362.5300007</v>
      </c>
      <c r="AT383" s="49">
        <v>2000000000</v>
      </c>
      <c r="AU383" s="49">
        <v>0</v>
      </c>
      <c r="AV383" s="50">
        <f t="shared" si="275"/>
        <v>-50124383638.990112</v>
      </c>
      <c r="AW383" s="50">
        <f t="shared" si="296"/>
        <v>50124383638.990005</v>
      </c>
      <c r="AX383" s="44">
        <f t="shared" si="277"/>
        <v>-1.068115234375E-4</v>
      </c>
    </row>
    <row r="384" spans="1:50" s="45" customFormat="1" ht="15" customHeight="1" x14ac:dyDescent="0.25">
      <c r="A384" s="51" t="s">
        <v>121</v>
      </c>
      <c r="B384" s="51" t="s">
        <v>121</v>
      </c>
      <c r="C384" s="52" t="s">
        <v>122</v>
      </c>
      <c r="D384" s="53"/>
      <c r="E384" s="53"/>
      <c r="F384" s="54">
        <f>SUM(F370:F382)</f>
        <v>14202527884319.129</v>
      </c>
      <c r="G384" s="54">
        <f t="shared" ref="G384:AX384" si="302">SUM(G370:G382)</f>
        <v>950171355671.17993</v>
      </c>
      <c r="H384" s="54">
        <f t="shared" si="302"/>
        <v>246491821419.64999</v>
      </c>
      <c r="I384" s="54">
        <f t="shared" si="302"/>
        <v>101840969023.73999</v>
      </c>
      <c r="J384" s="54">
        <f t="shared" si="302"/>
        <v>69490621637.850006</v>
      </c>
      <c r="K384" s="54">
        <f t="shared" si="302"/>
        <v>532347943589.93994</v>
      </c>
      <c r="L384" s="54">
        <f t="shared" si="302"/>
        <v>10976918373795.129</v>
      </c>
      <c r="M384" s="54">
        <f t="shared" si="302"/>
        <v>1233050199940.1799</v>
      </c>
      <c r="N384" s="54">
        <f t="shared" si="302"/>
        <v>8124740711708</v>
      </c>
      <c r="O384" s="54">
        <f t="shared" si="302"/>
        <v>1619127462146.95</v>
      </c>
      <c r="P384" s="54">
        <f t="shared" si="302"/>
        <v>2275438154852.8203</v>
      </c>
      <c r="Q384" s="54">
        <f t="shared" si="302"/>
        <v>24430154713.07</v>
      </c>
      <c r="R384" s="54">
        <f t="shared" si="302"/>
        <v>0</v>
      </c>
      <c r="S384" s="54">
        <f t="shared" si="302"/>
        <v>447723399852.75</v>
      </c>
      <c r="T384" s="54">
        <f t="shared" si="302"/>
        <v>638028471287</v>
      </c>
      <c r="U384" s="54">
        <f t="shared" si="302"/>
        <v>1165256129000</v>
      </c>
      <c r="V384" s="54">
        <f t="shared" si="302"/>
        <v>14854198422225.801</v>
      </c>
      <c r="W384" s="54">
        <f t="shared" si="302"/>
        <v>7527119142948.751</v>
      </c>
      <c r="X384" s="54">
        <f t="shared" si="302"/>
        <v>5056869493768.1406</v>
      </c>
      <c r="Y384" s="54">
        <f t="shared" si="302"/>
        <v>19636330000</v>
      </c>
      <c r="Z384" s="54">
        <f t="shared" si="302"/>
        <v>25780000000</v>
      </c>
      <c r="AA384" s="54">
        <f t="shared" si="302"/>
        <v>337916577817.27002</v>
      </c>
      <c r="AB384" s="54">
        <f t="shared" si="302"/>
        <v>49745169050</v>
      </c>
      <c r="AC384" s="54">
        <f t="shared" si="302"/>
        <v>31550835491.77</v>
      </c>
      <c r="AD384" s="54">
        <f t="shared" si="302"/>
        <v>1984956094236.9001</v>
      </c>
      <c r="AE384" s="54">
        <f t="shared" si="302"/>
        <v>20664642584.669998</v>
      </c>
      <c r="AF384" s="54">
        <f t="shared" si="302"/>
        <v>7327079279277.0498</v>
      </c>
      <c r="AG384" s="54">
        <f t="shared" si="302"/>
        <v>676141214194</v>
      </c>
      <c r="AH384" s="54">
        <f t="shared" si="302"/>
        <v>2884610417650.5996</v>
      </c>
      <c r="AI384" s="54">
        <f t="shared" si="302"/>
        <v>3766327647432.4502</v>
      </c>
      <c r="AJ384" s="54">
        <f t="shared" si="302"/>
        <v>1105052628264.6299</v>
      </c>
      <c r="AK384" s="54">
        <f t="shared" si="302"/>
        <v>1033993628264.6299</v>
      </c>
      <c r="AL384" s="54">
        <f t="shared" si="302"/>
        <v>70909000000</v>
      </c>
      <c r="AM384" s="54">
        <f t="shared" si="302"/>
        <v>0</v>
      </c>
      <c r="AN384" s="54">
        <f t="shared" si="302"/>
        <v>0</v>
      </c>
      <c r="AO384" s="54">
        <f t="shared" si="302"/>
        <v>150000000</v>
      </c>
      <c r="AP384" s="54">
        <f t="shared" si="302"/>
        <v>0</v>
      </c>
      <c r="AQ384" s="54">
        <f t="shared" si="302"/>
        <v>174148584900</v>
      </c>
      <c r="AR384" s="54">
        <f t="shared" si="302"/>
        <v>40926219000</v>
      </c>
      <c r="AS384" s="54">
        <f t="shared" si="302"/>
        <v>133222365900</v>
      </c>
      <c r="AT384" s="54">
        <f t="shared" si="302"/>
        <v>0</v>
      </c>
      <c r="AU384" s="54">
        <f t="shared" si="302"/>
        <v>0</v>
      </c>
      <c r="AV384" s="54">
        <f t="shared" si="302"/>
        <v>-651670537906.67017</v>
      </c>
      <c r="AW384" s="54">
        <f t="shared" si="302"/>
        <v>930904043364.62988</v>
      </c>
      <c r="AX384" s="55">
        <f t="shared" si="302"/>
        <v>279233505457.95972</v>
      </c>
    </row>
    <row r="385" spans="1:50" s="45" customFormat="1" ht="15" customHeight="1" x14ac:dyDescent="0.25">
      <c r="A385" s="51" t="s">
        <v>123</v>
      </c>
      <c r="B385" s="51" t="s">
        <v>123</v>
      </c>
      <c r="C385" s="52" t="s">
        <v>124</v>
      </c>
      <c r="D385" s="53"/>
      <c r="E385" s="53"/>
      <c r="F385" s="54">
        <f>SUM(F383)</f>
        <v>1089443513338.92</v>
      </c>
      <c r="G385" s="54">
        <f t="shared" ref="G385:AX385" si="303">SUM(G383)</f>
        <v>132742908363.31</v>
      </c>
      <c r="H385" s="54">
        <f t="shared" si="303"/>
        <v>93430000000</v>
      </c>
      <c r="I385" s="54">
        <f t="shared" si="303"/>
        <v>15612042974.98</v>
      </c>
      <c r="J385" s="54">
        <f t="shared" si="303"/>
        <v>2500000000</v>
      </c>
      <c r="K385" s="54">
        <f t="shared" si="303"/>
        <v>21200865388.330002</v>
      </c>
      <c r="L385" s="54">
        <f t="shared" si="303"/>
        <v>786656027740</v>
      </c>
      <c r="M385" s="54">
        <f t="shared" si="303"/>
        <v>51576710740</v>
      </c>
      <c r="N385" s="54">
        <f t="shared" si="303"/>
        <v>657826439000</v>
      </c>
      <c r="O385" s="54">
        <f t="shared" si="303"/>
        <v>77252878000</v>
      </c>
      <c r="P385" s="54">
        <f t="shared" si="303"/>
        <v>170044577235.60999</v>
      </c>
      <c r="Q385" s="54">
        <f t="shared" si="303"/>
        <v>2000000000</v>
      </c>
      <c r="R385" s="54">
        <f t="shared" si="303"/>
        <v>0</v>
      </c>
      <c r="S385" s="54">
        <f t="shared" si="303"/>
        <v>109825164235.61</v>
      </c>
      <c r="T385" s="54">
        <f t="shared" si="303"/>
        <v>58219413000</v>
      </c>
      <c r="U385" s="54">
        <f t="shared" si="303"/>
        <v>0</v>
      </c>
      <c r="V385" s="54">
        <f t="shared" si="303"/>
        <v>1139567896977.9102</v>
      </c>
      <c r="W385" s="54">
        <f t="shared" si="303"/>
        <v>532465661995.26001</v>
      </c>
      <c r="X385" s="54">
        <f t="shared" si="303"/>
        <v>492806656984.13</v>
      </c>
      <c r="Y385" s="54">
        <f t="shared" si="303"/>
        <v>1520000000</v>
      </c>
      <c r="Z385" s="54">
        <f t="shared" si="303"/>
        <v>0</v>
      </c>
      <c r="AA385" s="54">
        <f t="shared" si="303"/>
        <v>26324698267</v>
      </c>
      <c r="AB385" s="54">
        <f t="shared" si="303"/>
        <v>9565262000</v>
      </c>
      <c r="AC385" s="54">
        <f t="shared" si="303"/>
        <v>0</v>
      </c>
      <c r="AD385" s="54">
        <f t="shared" si="303"/>
        <v>1249044744.1300001</v>
      </c>
      <c r="AE385" s="54">
        <f t="shared" si="303"/>
        <v>1000000000</v>
      </c>
      <c r="AF385" s="54">
        <f t="shared" si="303"/>
        <v>607102234982.65002</v>
      </c>
      <c r="AG385" s="54">
        <f t="shared" si="303"/>
        <v>72226372248.580002</v>
      </c>
      <c r="AH385" s="54">
        <f t="shared" si="303"/>
        <v>265180871683.72</v>
      </c>
      <c r="AI385" s="54">
        <f t="shared" si="303"/>
        <v>269694991050.35001</v>
      </c>
      <c r="AJ385" s="54">
        <f t="shared" si="303"/>
        <v>71967579001.520004</v>
      </c>
      <c r="AK385" s="54">
        <f t="shared" si="303"/>
        <v>71967579001.520004</v>
      </c>
      <c r="AL385" s="54">
        <f t="shared" si="303"/>
        <v>0</v>
      </c>
      <c r="AM385" s="54">
        <f t="shared" si="303"/>
        <v>0</v>
      </c>
      <c r="AN385" s="54">
        <f t="shared" si="303"/>
        <v>0</v>
      </c>
      <c r="AO385" s="54">
        <f t="shared" si="303"/>
        <v>0</v>
      </c>
      <c r="AP385" s="54">
        <f t="shared" si="303"/>
        <v>0</v>
      </c>
      <c r="AQ385" s="54">
        <f t="shared" si="303"/>
        <v>21843195362.529999</v>
      </c>
      <c r="AR385" s="54">
        <f t="shared" si="303"/>
        <v>10000000000</v>
      </c>
      <c r="AS385" s="54">
        <f t="shared" si="303"/>
        <v>9843195362.5300007</v>
      </c>
      <c r="AT385" s="54">
        <f t="shared" si="303"/>
        <v>2000000000</v>
      </c>
      <c r="AU385" s="54">
        <f t="shared" si="303"/>
        <v>0</v>
      </c>
      <c r="AV385" s="54">
        <f t="shared" si="303"/>
        <v>-50124383638.990112</v>
      </c>
      <c r="AW385" s="54">
        <f t="shared" si="303"/>
        <v>50124383638.990005</v>
      </c>
      <c r="AX385" s="55">
        <f t="shared" si="303"/>
        <v>-1.068115234375E-4</v>
      </c>
    </row>
    <row r="386" spans="1:50" s="45" customFormat="1" ht="15" customHeight="1" x14ac:dyDescent="0.25">
      <c r="A386" s="51" t="s">
        <v>125</v>
      </c>
      <c r="B386" s="51" t="s">
        <v>125</v>
      </c>
      <c r="C386" s="52" t="s">
        <v>486</v>
      </c>
      <c r="D386" s="53"/>
      <c r="E386" s="53"/>
      <c r="F386" s="54">
        <f t="shared" ref="F386:AX386" si="304">F384+F385</f>
        <v>15291971397658.049</v>
      </c>
      <c r="G386" s="54">
        <f t="shared" si="304"/>
        <v>1082914264034.49</v>
      </c>
      <c r="H386" s="54">
        <f t="shared" si="304"/>
        <v>339921821419.65002</v>
      </c>
      <c r="I386" s="54">
        <f t="shared" si="304"/>
        <v>117453011998.71999</v>
      </c>
      <c r="J386" s="54">
        <f t="shared" si="304"/>
        <v>71990621637.850006</v>
      </c>
      <c r="K386" s="54">
        <f t="shared" si="304"/>
        <v>553548808978.2699</v>
      </c>
      <c r="L386" s="54">
        <f t="shared" si="304"/>
        <v>11763574401535.129</v>
      </c>
      <c r="M386" s="54">
        <f t="shared" si="304"/>
        <v>1284626910680.1799</v>
      </c>
      <c r="N386" s="54">
        <f t="shared" si="304"/>
        <v>8782567150708</v>
      </c>
      <c r="O386" s="54">
        <f t="shared" si="304"/>
        <v>1696380340146.95</v>
      </c>
      <c r="P386" s="54">
        <f t="shared" si="304"/>
        <v>2445482732088.4302</v>
      </c>
      <c r="Q386" s="54">
        <f t="shared" si="304"/>
        <v>26430154713.07</v>
      </c>
      <c r="R386" s="54">
        <f t="shared" si="304"/>
        <v>0</v>
      </c>
      <c r="S386" s="54">
        <f t="shared" si="304"/>
        <v>557548564088.35999</v>
      </c>
      <c r="T386" s="54">
        <f t="shared" si="304"/>
        <v>696247884287</v>
      </c>
      <c r="U386" s="54">
        <f t="shared" si="304"/>
        <v>1165256129000</v>
      </c>
      <c r="V386" s="54">
        <f t="shared" si="304"/>
        <v>15993766319203.711</v>
      </c>
      <c r="W386" s="54">
        <f t="shared" si="304"/>
        <v>8059584804944.0107</v>
      </c>
      <c r="X386" s="54">
        <f t="shared" si="304"/>
        <v>5549676150752.2705</v>
      </c>
      <c r="Y386" s="54">
        <f t="shared" si="304"/>
        <v>21156330000</v>
      </c>
      <c r="Z386" s="54">
        <f t="shared" si="304"/>
        <v>25780000000</v>
      </c>
      <c r="AA386" s="54">
        <f t="shared" si="304"/>
        <v>364241276084.27002</v>
      </c>
      <c r="AB386" s="54">
        <f t="shared" si="304"/>
        <v>59310431050</v>
      </c>
      <c r="AC386" s="54">
        <f t="shared" si="304"/>
        <v>31550835491.77</v>
      </c>
      <c r="AD386" s="54">
        <f t="shared" si="304"/>
        <v>1986205138981.03</v>
      </c>
      <c r="AE386" s="54">
        <f t="shared" si="304"/>
        <v>21664642584.669998</v>
      </c>
      <c r="AF386" s="54">
        <f t="shared" si="304"/>
        <v>7934181514259.7002</v>
      </c>
      <c r="AG386" s="54">
        <f t="shared" si="304"/>
        <v>748367586442.57996</v>
      </c>
      <c r="AH386" s="54">
        <f t="shared" si="304"/>
        <v>3149791289334.3198</v>
      </c>
      <c r="AI386" s="54">
        <f t="shared" si="304"/>
        <v>4036022638482.8003</v>
      </c>
      <c r="AJ386" s="54">
        <f t="shared" si="304"/>
        <v>1177020207266.1499</v>
      </c>
      <c r="AK386" s="54">
        <f t="shared" si="304"/>
        <v>1105961207266.1499</v>
      </c>
      <c r="AL386" s="54">
        <f t="shared" si="304"/>
        <v>70909000000</v>
      </c>
      <c r="AM386" s="54">
        <f t="shared" si="304"/>
        <v>0</v>
      </c>
      <c r="AN386" s="54">
        <f t="shared" si="304"/>
        <v>0</v>
      </c>
      <c r="AO386" s="54">
        <f t="shared" si="304"/>
        <v>150000000</v>
      </c>
      <c r="AP386" s="54">
        <f t="shared" si="304"/>
        <v>0</v>
      </c>
      <c r="AQ386" s="54">
        <f t="shared" si="304"/>
        <v>195991780262.53</v>
      </c>
      <c r="AR386" s="54">
        <f t="shared" si="304"/>
        <v>50926219000</v>
      </c>
      <c r="AS386" s="54">
        <f t="shared" si="304"/>
        <v>143065561262.53</v>
      </c>
      <c r="AT386" s="54">
        <f t="shared" si="304"/>
        <v>2000000000</v>
      </c>
      <c r="AU386" s="54">
        <f t="shared" si="304"/>
        <v>0</v>
      </c>
      <c r="AV386" s="54">
        <f t="shared" si="304"/>
        <v>-701794921545.66028</v>
      </c>
      <c r="AW386" s="54">
        <f t="shared" si="304"/>
        <v>981028427003.61987</v>
      </c>
      <c r="AX386" s="55">
        <f t="shared" si="304"/>
        <v>279233505457.95959</v>
      </c>
    </row>
    <row r="387" spans="1:50" s="45" customFormat="1" ht="15" customHeight="1" x14ac:dyDescent="0.25">
      <c r="A387" s="51" t="s">
        <v>127</v>
      </c>
      <c r="B387" s="51" t="s">
        <v>127</v>
      </c>
      <c r="C387" s="52" t="s">
        <v>487</v>
      </c>
      <c r="D387" s="53"/>
      <c r="E387" s="53"/>
      <c r="F387" s="54">
        <f t="shared" ref="F387:AX387" si="305">F386+F369</f>
        <v>19378869776884.047</v>
      </c>
      <c r="G387" s="54">
        <f t="shared" si="305"/>
        <v>2411433198034.4902</v>
      </c>
      <c r="H387" s="54">
        <f t="shared" si="305"/>
        <v>1428301861419.6499</v>
      </c>
      <c r="I387" s="54">
        <f t="shared" si="305"/>
        <v>127388005998.71999</v>
      </c>
      <c r="J387" s="54">
        <f t="shared" si="305"/>
        <v>122194621637.85001</v>
      </c>
      <c r="K387" s="54">
        <f t="shared" si="305"/>
        <v>733548708978.2699</v>
      </c>
      <c r="L387" s="54">
        <f t="shared" si="305"/>
        <v>14379066451761.129</v>
      </c>
      <c r="M387" s="54">
        <f t="shared" si="305"/>
        <v>1596090277980.1799</v>
      </c>
      <c r="N387" s="54">
        <f t="shared" si="305"/>
        <v>10395224697134</v>
      </c>
      <c r="O387" s="54">
        <f t="shared" si="305"/>
        <v>2387751476646.9502</v>
      </c>
      <c r="P387" s="54">
        <f t="shared" si="305"/>
        <v>2588370127088.4302</v>
      </c>
      <c r="Q387" s="54">
        <f t="shared" si="305"/>
        <v>26430154713.07</v>
      </c>
      <c r="R387" s="54">
        <f t="shared" si="305"/>
        <v>0</v>
      </c>
      <c r="S387" s="54">
        <f t="shared" si="305"/>
        <v>557548564088.35999</v>
      </c>
      <c r="T387" s="54">
        <f t="shared" si="305"/>
        <v>835705279287</v>
      </c>
      <c r="U387" s="54">
        <f t="shared" si="305"/>
        <v>1168686129000</v>
      </c>
      <c r="V387" s="54">
        <f t="shared" si="305"/>
        <v>19978039522429.711</v>
      </c>
      <c r="W387" s="54">
        <f t="shared" si="305"/>
        <v>10481997351691.012</v>
      </c>
      <c r="X387" s="54">
        <f t="shared" si="305"/>
        <v>6833963704773.2705</v>
      </c>
      <c r="Y387" s="54">
        <f t="shared" si="305"/>
        <v>21156330000</v>
      </c>
      <c r="Z387" s="54">
        <f t="shared" si="305"/>
        <v>26943300000</v>
      </c>
      <c r="AA387" s="54">
        <f t="shared" si="305"/>
        <v>801819425184.27002</v>
      </c>
      <c r="AB387" s="54">
        <f t="shared" si="305"/>
        <v>102476072676</v>
      </c>
      <c r="AC387" s="54">
        <f t="shared" si="305"/>
        <v>629468737491.77002</v>
      </c>
      <c r="AD387" s="54">
        <f t="shared" si="305"/>
        <v>2024505138981.03</v>
      </c>
      <c r="AE387" s="54">
        <f t="shared" si="305"/>
        <v>41664642584.669998</v>
      </c>
      <c r="AF387" s="54">
        <f t="shared" si="305"/>
        <v>9496042170738.6992</v>
      </c>
      <c r="AG387" s="54">
        <f t="shared" si="305"/>
        <v>911003689210.57996</v>
      </c>
      <c r="AH387" s="54">
        <f t="shared" si="305"/>
        <v>3963911643920.3198</v>
      </c>
      <c r="AI387" s="54">
        <f t="shared" si="305"/>
        <v>4621126837607.8008</v>
      </c>
      <c r="AJ387" s="54">
        <f t="shared" si="305"/>
        <v>1239385031266.1499</v>
      </c>
      <c r="AK387" s="54">
        <f t="shared" si="305"/>
        <v>1168326031266.1499</v>
      </c>
      <c r="AL387" s="54">
        <f t="shared" si="305"/>
        <v>70909000000</v>
      </c>
      <c r="AM387" s="54">
        <f t="shared" si="305"/>
        <v>0</v>
      </c>
      <c r="AN387" s="54">
        <f t="shared" si="305"/>
        <v>0</v>
      </c>
      <c r="AO387" s="54">
        <f t="shared" si="305"/>
        <v>150000000</v>
      </c>
      <c r="AP387" s="54">
        <f t="shared" si="305"/>
        <v>0</v>
      </c>
      <c r="AQ387" s="54">
        <f t="shared" si="305"/>
        <v>360981780262.53003</v>
      </c>
      <c r="AR387" s="54">
        <f t="shared" si="305"/>
        <v>50926219000</v>
      </c>
      <c r="AS387" s="54">
        <f t="shared" si="305"/>
        <v>308055561262.53003</v>
      </c>
      <c r="AT387" s="54">
        <f t="shared" si="305"/>
        <v>2000000000</v>
      </c>
      <c r="AU387" s="54">
        <f t="shared" si="305"/>
        <v>0</v>
      </c>
      <c r="AV387" s="54">
        <f t="shared" si="305"/>
        <v>-599169745545.66028</v>
      </c>
      <c r="AW387" s="54">
        <f t="shared" si="305"/>
        <v>878403251003.61987</v>
      </c>
      <c r="AX387" s="55">
        <f t="shared" si="305"/>
        <v>279233505457.95959</v>
      </c>
    </row>
    <row r="388" spans="1:50" ht="15" customHeight="1" x14ac:dyDescent="0.25">
      <c r="A388" s="29" t="s">
        <v>488</v>
      </c>
      <c r="B388" s="29" t="s">
        <v>488</v>
      </c>
      <c r="C388" s="30" t="s">
        <v>489</v>
      </c>
      <c r="D388" s="31" t="s">
        <v>94</v>
      </c>
      <c r="E388" s="32">
        <v>42734</v>
      </c>
      <c r="F388" s="56">
        <f t="shared" ref="F388:F461" si="306">G388+L388+P388</f>
        <v>5499059991000</v>
      </c>
      <c r="G388" s="34">
        <f t="shared" ref="G388:G461" si="307">H388+I388+J388+K388</f>
        <v>3205743749000</v>
      </c>
      <c r="H388" s="34">
        <v>2685646913000</v>
      </c>
      <c r="I388" s="34">
        <v>25460405000</v>
      </c>
      <c r="J388" s="34">
        <v>50638160000</v>
      </c>
      <c r="K388" s="34">
        <v>443998271000</v>
      </c>
      <c r="L388" s="34">
        <f t="shared" ref="L388:L461" si="308">M388+N388+O388</f>
        <v>2261014391000</v>
      </c>
      <c r="M388" s="34">
        <v>392938172000</v>
      </c>
      <c r="N388" s="34">
        <v>1111200737000</v>
      </c>
      <c r="O388" s="34">
        <v>756875482000</v>
      </c>
      <c r="P388" s="34">
        <f t="shared" ref="P388:P461" si="309">Q388+R388+S388+T388+U388</f>
        <v>32301851000</v>
      </c>
      <c r="Q388" s="34">
        <v>32301851000</v>
      </c>
      <c r="R388" s="34">
        <v>0</v>
      </c>
      <c r="S388" s="34">
        <v>0</v>
      </c>
      <c r="T388" s="34">
        <v>0</v>
      </c>
      <c r="U388" s="34">
        <v>0</v>
      </c>
      <c r="V388" s="34">
        <f t="shared" ref="V388:V461" si="310">W388+AF388</f>
        <v>5532559991000</v>
      </c>
      <c r="W388" s="34">
        <f t="shared" ref="W388:W461" si="311">X388+Y388+Z388+AA388+AB388+AC388+AD388+AE388</f>
        <v>2966476590471</v>
      </c>
      <c r="X388" s="34">
        <v>1287399649471</v>
      </c>
      <c r="Y388" s="34">
        <v>0</v>
      </c>
      <c r="Z388" s="34">
        <v>0</v>
      </c>
      <c r="AA388" s="34">
        <v>556180000000</v>
      </c>
      <c r="AB388" s="34">
        <v>0</v>
      </c>
      <c r="AC388" s="34">
        <v>1114432539000</v>
      </c>
      <c r="AD388" s="34">
        <v>1464402000</v>
      </c>
      <c r="AE388" s="34">
        <v>7000000000</v>
      </c>
      <c r="AF388" s="34">
        <f t="shared" ref="AF388:AF461" si="312">AG388+AH388+AI388</f>
        <v>2566083400529</v>
      </c>
      <c r="AG388" s="34">
        <v>129220876962</v>
      </c>
      <c r="AH388" s="34">
        <v>1431982596985</v>
      </c>
      <c r="AI388" s="34">
        <v>1004879926582</v>
      </c>
      <c r="AJ388" s="34">
        <f t="shared" ref="AJ388:AJ461" si="313">AK388+AL388+AM388+AN388+AO388+AP388</f>
        <v>65000000000</v>
      </c>
      <c r="AK388" s="34">
        <v>65000000000</v>
      </c>
      <c r="AL388" s="34">
        <v>0</v>
      </c>
      <c r="AM388" s="34">
        <v>0</v>
      </c>
      <c r="AN388" s="34">
        <v>0</v>
      </c>
      <c r="AO388" s="34">
        <v>0</v>
      </c>
      <c r="AP388" s="34">
        <v>0</v>
      </c>
      <c r="AQ388" s="34">
        <f t="shared" ref="AQ388:AQ461" si="314">AR388+AS388+AT388+AU388</f>
        <v>31500000000</v>
      </c>
      <c r="AR388" s="34">
        <v>0</v>
      </c>
      <c r="AS388" s="34">
        <v>31500000000</v>
      </c>
      <c r="AT388" s="34">
        <v>0</v>
      </c>
      <c r="AU388" s="34">
        <v>0</v>
      </c>
      <c r="AV388" s="35">
        <f t="shared" ref="AV388:AV461" si="315">F388-V388</f>
        <v>-33500000000</v>
      </c>
      <c r="AW388" s="35">
        <f t="shared" si="296"/>
        <v>33500000000</v>
      </c>
      <c r="AX388" s="36">
        <f t="shared" si="277"/>
        <v>0</v>
      </c>
    </row>
    <row r="389" spans="1:50" s="45" customFormat="1" ht="15" customHeight="1" x14ac:dyDescent="0.25">
      <c r="A389" s="46">
        <f>A383+1</f>
        <v>296</v>
      </c>
      <c r="B389" s="46">
        <v>1</v>
      </c>
      <c r="C389" s="38" t="s">
        <v>490</v>
      </c>
      <c r="D389" s="39" t="s">
        <v>238</v>
      </c>
      <c r="E389" s="40">
        <v>42734</v>
      </c>
      <c r="F389" s="41">
        <f t="shared" si="306"/>
        <v>999130679694</v>
      </c>
      <c r="G389" s="42">
        <f t="shared" si="307"/>
        <v>55712934000</v>
      </c>
      <c r="H389" s="42">
        <f>VLOOKUP(C389,[1]Sheet2!$A$1:$AS$610,6,FALSE)</f>
        <v>6238500000</v>
      </c>
      <c r="I389" s="42">
        <f>VLOOKUP(C389,[1]Sheet2!$A$1:$AS$610,7,FALSE)</f>
        <v>1499000000</v>
      </c>
      <c r="J389" s="42">
        <f>VLOOKUP(C389,[1]Sheet2!$A$1:$AS$610,8,FALSE)</f>
        <v>20205000000</v>
      </c>
      <c r="K389" s="42">
        <f>VLOOKUP(C389,[1]Sheet2!$A$1:$AS$610,9,FALSE)</f>
        <v>27770434000</v>
      </c>
      <c r="L389" s="42">
        <f t="shared" si="308"/>
        <v>713770076000</v>
      </c>
      <c r="M389" s="42">
        <f>VLOOKUP(C389,[1]Sheet2!$A$1:$AS$610,11,FALSE)</f>
        <v>257266649000</v>
      </c>
      <c r="N389" s="42">
        <f>VLOOKUP(C389,[1]Sheet2!$A$1:$AS$610,12,FALSE)</f>
        <v>389434433000</v>
      </c>
      <c r="O389" s="42">
        <f>VLOOKUP(C389,[1]Sheet2!$A$1:$AS$610,13,FALSE)</f>
        <v>67068994000</v>
      </c>
      <c r="P389" s="42">
        <f t="shared" si="309"/>
        <v>229647669694</v>
      </c>
      <c r="Q389" s="42">
        <f>VLOOKUP(C389,[1]Sheet2!$A$1:$AS$610,15,FALSE)</f>
        <v>0</v>
      </c>
      <c r="R389" s="42">
        <f>VLOOKUP(C389,[1]Sheet2!$A$1:$AS$610,16,FALSE)</f>
        <v>0</v>
      </c>
      <c r="S389" s="42">
        <f>VLOOKUP(C389,[1]Sheet2!$A$1:$AS$610,17,FALSE)</f>
        <v>42438447694</v>
      </c>
      <c r="T389" s="42">
        <f>VLOOKUP(C389,[1]Sheet2!$A$1:$AS$610,18,FALSE)</f>
        <v>61528095000</v>
      </c>
      <c r="U389" s="42">
        <f>VLOOKUP(C389,[1]Sheet2!$A$1:$AS$610,19,FALSE)</f>
        <v>125681127000</v>
      </c>
      <c r="V389" s="42">
        <f t="shared" si="310"/>
        <v>1099580667591</v>
      </c>
      <c r="W389" s="42">
        <f t="shared" si="311"/>
        <v>619621817031</v>
      </c>
      <c r="X389" s="42">
        <f>VLOOKUP(C389,[1]Sheet2!$A$1:$AS$610,22,FALSE)</f>
        <v>411280219175</v>
      </c>
      <c r="Y389" s="42">
        <f>VLOOKUP(C389,[1]Sheet2!$A$1:$AS$610,23,FALSE)</f>
        <v>0</v>
      </c>
      <c r="Z389" s="42">
        <f>VLOOKUP(C389,[1]Sheet2!$A$1:$AS$610,24,FALSE)</f>
        <v>0</v>
      </c>
      <c r="AA389" s="42">
        <f>VLOOKUP(C389,[1]Sheet2!$A$1:$AS$610,25,FALSE)</f>
        <v>18819650000</v>
      </c>
      <c r="AB389" s="42">
        <f>VLOOKUP(C389,[1]Sheet2!$A$1:$AS$610,26,FALSE)</f>
        <v>5595900000</v>
      </c>
      <c r="AC389" s="42">
        <f>VLOOKUP(C389,[1]Sheet2!$A$1:$AS$610,27,FALSE)</f>
        <v>773750000</v>
      </c>
      <c r="AD389" s="42">
        <f>VLOOKUP(C389,[1]Sheet2!$A$1:$AS$610,28,FALSE)</f>
        <v>182152297856</v>
      </c>
      <c r="AE389" s="42">
        <f>VLOOKUP(C389,[1]Sheet2!$A$1:$AS$610,29,FALSE)</f>
        <v>1000000000</v>
      </c>
      <c r="AF389" s="42">
        <f t="shared" si="312"/>
        <v>479958850560</v>
      </c>
      <c r="AG389" s="42">
        <f>VLOOKUP(C389,[1]Sheet2!$A$1:$AS$610,31,FALSE)</f>
        <v>21438950600</v>
      </c>
      <c r="AH389" s="42">
        <f>VLOOKUP(C389,[1]Sheet2!$A$1:$AS$610,32,FALSE)</f>
        <v>265032449700</v>
      </c>
      <c r="AI389" s="42">
        <f>VLOOKUP(C389,[1]Sheet2!$A$1:$AS$610,33,FALSE)</f>
        <v>193487450260</v>
      </c>
      <c r="AJ389" s="42">
        <f t="shared" si="313"/>
        <v>100449987897</v>
      </c>
      <c r="AK389" s="42">
        <f>VLOOKUP(C389,[1]Sheet2!$A$1:$AS$610,35,FALSE)</f>
        <v>100439987897</v>
      </c>
      <c r="AL389" s="42">
        <f>VLOOKUP(C389,[1]Sheet2!$A$1:$AS$610,36,FALSE)</f>
        <v>0</v>
      </c>
      <c r="AM389" s="42">
        <f>VLOOKUP(C389,[1]Sheet2!$A$1:$AS$610,37,FALSE)</f>
        <v>0</v>
      </c>
      <c r="AN389" s="42">
        <f>VLOOKUP(C389,[1]Sheet2!$A$1:$AS$610,38,FALSE)</f>
        <v>0</v>
      </c>
      <c r="AO389" s="42">
        <f>VLOOKUP(C389,[1]Sheet2!$A$1:$AS$610,39,FALSE)</f>
        <v>0</v>
      </c>
      <c r="AP389" s="42">
        <f>VLOOKUP(C389,[1]Sheet2!$A$1:$AS$610,40,FALSE)</f>
        <v>10000000</v>
      </c>
      <c r="AQ389" s="42">
        <f t="shared" si="314"/>
        <v>0</v>
      </c>
      <c r="AR389" s="42">
        <f>VLOOKUP(C389,[1]Sheet2!$A$1:$AS$610,42,FALSE)</f>
        <v>0</v>
      </c>
      <c r="AS389" s="42">
        <f>VLOOKUP(C389,[1]Sheet2!$A$1:$AS$610,43,FALSE)</f>
        <v>0</v>
      </c>
      <c r="AT389" s="42">
        <f>VLOOKUP(C389,[1]Sheet2!$A$1:$AS$610,44,FALSE)</f>
        <v>0</v>
      </c>
      <c r="AU389" s="42">
        <f>VLOOKUP(C389,[1]Sheet2!$A$1:$AS$610,45,FALSE)</f>
        <v>0</v>
      </c>
      <c r="AV389" s="43">
        <f t="shared" si="315"/>
        <v>-100449987897</v>
      </c>
      <c r="AW389" s="43">
        <f t="shared" si="296"/>
        <v>100449987897</v>
      </c>
      <c r="AX389" s="44">
        <f t="shared" si="277"/>
        <v>0</v>
      </c>
    </row>
    <row r="390" spans="1:50" s="45" customFormat="1" ht="15" customHeight="1" x14ac:dyDescent="0.25">
      <c r="A390" s="37">
        <f t="shared" ref="A390:B401" si="316">A389+1</f>
        <v>297</v>
      </c>
      <c r="B390" s="37">
        <f t="shared" si="316"/>
        <v>2</v>
      </c>
      <c r="C390" s="38" t="s">
        <v>491</v>
      </c>
      <c r="D390" s="39" t="s">
        <v>149</v>
      </c>
      <c r="E390" s="40">
        <v>42727</v>
      </c>
      <c r="F390" s="41">
        <f t="shared" si="306"/>
        <v>1740719765666</v>
      </c>
      <c r="G390" s="42">
        <f t="shared" si="307"/>
        <v>167946500485</v>
      </c>
      <c r="H390" s="42">
        <f>VLOOKUP(C390,[1]Sheet2!$A$1:$AS$610,6,FALSE)</f>
        <v>46605795690</v>
      </c>
      <c r="I390" s="42">
        <f>VLOOKUP(C390,[1]Sheet2!$A$1:$AS$610,7,FALSE)</f>
        <v>10740898874</v>
      </c>
      <c r="J390" s="42">
        <f>VLOOKUP(C390,[1]Sheet2!$A$1:$AS$610,8,FALSE)</f>
        <v>6121441551</v>
      </c>
      <c r="K390" s="42">
        <f>VLOOKUP(C390,[1]Sheet2!$A$1:$AS$610,9,FALSE)</f>
        <v>104478364370</v>
      </c>
      <c r="L390" s="42">
        <f t="shared" si="308"/>
        <v>1134291380181</v>
      </c>
      <c r="M390" s="42">
        <f>VLOOKUP(C390,[1]Sheet2!$A$1:$AS$610,11,FALSE)</f>
        <v>243234233181</v>
      </c>
      <c r="N390" s="42">
        <f>VLOOKUP(C390,[1]Sheet2!$A$1:$AS$610,12,FALSE)</f>
        <v>774390282000</v>
      </c>
      <c r="O390" s="42">
        <f>VLOOKUP(C390,[1]Sheet2!$A$1:$AS$610,13,FALSE)</f>
        <v>116666865000</v>
      </c>
      <c r="P390" s="42">
        <f t="shared" si="309"/>
        <v>438481885000</v>
      </c>
      <c r="Q390" s="42">
        <f>VLOOKUP(C390,[1]Sheet2!$A$1:$AS$610,15,FALSE)</f>
        <v>0</v>
      </c>
      <c r="R390" s="42">
        <f>VLOOKUP(C390,[1]Sheet2!$A$1:$AS$610,16,FALSE)</f>
        <v>0</v>
      </c>
      <c r="S390" s="42">
        <f>VLOOKUP(C390,[1]Sheet2!$A$1:$AS$610,17,FALSE)</f>
        <v>95000000000</v>
      </c>
      <c r="T390" s="42">
        <f>VLOOKUP(C390,[1]Sheet2!$A$1:$AS$610,18,FALSE)</f>
        <v>134327590000</v>
      </c>
      <c r="U390" s="42">
        <f>VLOOKUP(C390,[1]Sheet2!$A$1:$AS$610,19,FALSE)</f>
        <v>209154295000</v>
      </c>
      <c r="V390" s="42">
        <f t="shared" si="310"/>
        <v>1811682424021</v>
      </c>
      <c r="W390" s="42">
        <f t="shared" si="311"/>
        <v>1083978287204</v>
      </c>
      <c r="X390" s="42">
        <f>VLOOKUP(C390,[1]Sheet2!$A$1:$AS$610,22,FALSE)</f>
        <v>737894846579</v>
      </c>
      <c r="Y390" s="42">
        <f>VLOOKUP(C390,[1]Sheet2!$A$1:$AS$610,23,FALSE)</f>
        <v>0</v>
      </c>
      <c r="Z390" s="42">
        <f>VLOOKUP(C390,[1]Sheet2!$A$1:$AS$610,24,FALSE)</f>
        <v>0</v>
      </c>
      <c r="AA390" s="42">
        <f>VLOOKUP(C390,[1]Sheet2!$A$1:$AS$610,25,FALSE)</f>
        <v>17117285150</v>
      </c>
      <c r="AB390" s="42">
        <f>VLOOKUP(C390,[1]Sheet2!$A$1:$AS$610,26,FALSE)</f>
        <v>7191487500</v>
      </c>
      <c r="AC390" s="42">
        <f>VLOOKUP(C390,[1]Sheet2!$A$1:$AS$610,27,FALSE)</f>
        <v>5734669457</v>
      </c>
      <c r="AD390" s="42">
        <f>VLOOKUP(C390,[1]Sheet2!$A$1:$AS$610,28,FALSE)</f>
        <v>313539998518</v>
      </c>
      <c r="AE390" s="42">
        <f>VLOOKUP(C390,[1]Sheet2!$A$1:$AS$610,29,FALSE)</f>
        <v>2500000000</v>
      </c>
      <c r="AF390" s="42">
        <f t="shared" si="312"/>
        <v>727704136817</v>
      </c>
      <c r="AG390" s="42">
        <f>VLOOKUP(C390,[1]Sheet2!$A$1:$AS$610,31,FALSE)</f>
        <v>137701774564</v>
      </c>
      <c r="AH390" s="42">
        <f>VLOOKUP(C390,[1]Sheet2!$A$1:$AS$610,32,FALSE)</f>
        <v>347738967424</v>
      </c>
      <c r="AI390" s="42">
        <f>VLOOKUP(C390,[1]Sheet2!$A$1:$AS$610,33,FALSE)</f>
        <v>242263394829</v>
      </c>
      <c r="AJ390" s="42">
        <f t="shared" si="313"/>
        <v>108462658355</v>
      </c>
      <c r="AK390" s="42">
        <f>VLOOKUP(C390,[1]Sheet2!$A$1:$AS$610,35,FALSE)</f>
        <v>108462658355</v>
      </c>
      <c r="AL390" s="42">
        <f>VLOOKUP(C390,[1]Sheet2!$A$1:$AS$610,36,FALSE)</f>
        <v>0</v>
      </c>
      <c r="AM390" s="42">
        <f>VLOOKUP(C390,[1]Sheet2!$A$1:$AS$610,37,FALSE)</f>
        <v>0</v>
      </c>
      <c r="AN390" s="42">
        <f>VLOOKUP(C390,[1]Sheet2!$A$1:$AS$610,38,FALSE)</f>
        <v>0</v>
      </c>
      <c r="AO390" s="42">
        <f>VLOOKUP(C390,[1]Sheet2!$A$1:$AS$610,39,FALSE)</f>
        <v>0</v>
      </c>
      <c r="AP390" s="42">
        <f>VLOOKUP(C390,[1]Sheet2!$A$1:$AS$610,40,FALSE)</f>
        <v>0</v>
      </c>
      <c r="AQ390" s="42">
        <f t="shared" si="314"/>
        <v>37500000000</v>
      </c>
      <c r="AR390" s="42">
        <f>VLOOKUP(C390,[1]Sheet2!$A$1:$AS$610,42,FALSE)</f>
        <v>0</v>
      </c>
      <c r="AS390" s="42">
        <f>VLOOKUP(C390,[1]Sheet2!$A$1:$AS$610,43,FALSE)</f>
        <v>37500000000</v>
      </c>
      <c r="AT390" s="42">
        <f>VLOOKUP(C390,[1]Sheet2!$A$1:$AS$610,44,FALSE)</f>
        <v>0</v>
      </c>
      <c r="AU390" s="42">
        <f>VLOOKUP(C390,[1]Sheet2!$A$1:$AS$610,45,FALSE)</f>
        <v>0</v>
      </c>
      <c r="AV390" s="43">
        <f t="shared" si="315"/>
        <v>-70962658355</v>
      </c>
      <c r="AW390" s="43">
        <f t="shared" si="296"/>
        <v>70962658355</v>
      </c>
      <c r="AX390" s="44">
        <f t="shared" si="277"/>
        <v>0</v>
      </c>
    </row>
    <row r="391" spans="1:50" s="45" customFormat="1" ht="15" customHeight="1" x14ac:dyDescent="0.25">
      <c r="A391" s="37">
        <f t="shared" si="316"/>
        <v>298</v>
      </c>
      <c r="B391" s="37">
        <f t="shared" si="316"/>
        <v>3</v>
      </c>
      <c r="C391" s="38" t="s">
        <v>492</v>
      </c>
      <c r="D391" s="39" t="s">
        <v>191</v>
      </c>
      <c r="E391" s="40">
        <v>42725</v>
      </c>
      <c r="F391" s="41">
        <f t="shared" si="306"/>
        <v>1137439390530</v>
      </c>
      <c r="G391" s="42">
        <f t="shared" si="307"/>
        <v>51120250530</v>
      </c>
      <c r="H391" s="42">
        <f>VLOOKUP(C391,[1]Sheet2!$A$1:$AS$610,6,FALSE)</f>
        <v>11424800000</v>
      </c>
      <c r="I391" s="42">
        <f>VLOOKUP(C391,[1]Sheet2!$A$1:$AS$610,7,FALSE)</f>
        <v>3711782520</v>
      </c>
      <c r="J391" s="42">
        <f>VLOOKUP(C391,[1]Sheet2!$A$1:$AS$610,8,FALSE)</f>
        <v>6943000000</v>
      </c>
      <c r="K391" s="42">
        <f>VLOOKUP(C391,[1]Sheet2!$A$1:$AS$610,9,FALSE)</f>
        <v>29040668010</v>
      </c>
      <c r="L391" s="42">
        <f t="shared" si="308"/>
        <v>790474118000</v>
      </c>
      <c r="M391" s="42">
        <f>VLOOKUP(C391,[1]Sheet2!$A$1:$AS$610,11,FALSE)</f>
        <v>90650978000</v>
      </c>
      <c r="N391" s="42">
        <f>VLOOKUP(C391,[1]Sheet2!$A$1:$AS$610,12,FALSE)</f>
        <v>573939013000</v>
      </c>
      <c r="O391" s="42">
        <f>VLOOKUP(C391,[1]Sheet2!$A$1:$AS$610,13,FALSE)</f>
        <v>125884127000</v>
      </c>
      <c r="P391" s="42">
        <f t="shared" si="309"/>
        <v>295845022000</v>
      </c>
      <c r="Q391" s="42">
        <f>VLOOKUP(C391,[1]Sheet2!$A$1:$AS$610,15,FALSE)</f>
        <v>2500000000</v>
      </c>
      <c r="R391" s="42">
        <f>VLOOKUP(C391,[1]Sheet2!$A$1:$AS$610,16,FALSE)</f>
        <v>0</v>
      </c>
      <c r="S391" s="42">
        <f>VLOOKUP(C391,[1]Sheet2!$A$1:$AS$610,17,FALSE)</f>
        <v>45780000000</v>
      </c>
      <c r="T391" s="42">
        <f>VLOOKUP(C391,[1]Sheet2!$A$1:$AS$610,18,FALSE)</f>
        <v>98848768000</v>
      </c>
      <c r="U391" s="42">
        <f>VLOOKUP(C391,[1]Sheet2!$A$1:$AS$610,19,FALSE)</f>
        <v>148716254000</v>
      </c>
      <c r="V391" s="42">
        <f t="shared" si="310"/>
        <v>1131939390530</v>
      </c>
      <c r="W391" s="42">
        <f t="shared" si="311"/>
        <v>705802165506</v>
      </c>
      <c r="X391" s="42">
        <f>VLOOKUP(C391,[1]Sheet2!$A$1:$AS$610,22,FALSE)</f>
        <v>472659248899</v>
      </c>
      <c r="Y391" s="42">
        <f>VLOOKUP(C391,[1]Sheet2!$A$1:$AS$610,23,FALSE)</f>
        <v>0</v>
      </c>
      <c r="Z391" s="42">
        <f>VLOOKUP(C391,[1]Sheet2!$A$1:$AS$610,24,FALSE)</f>
        <v>0</v>
      </c>
      <c r="AA391" s="42">
        <f>VLOOKUP(C391,[1]Sheet2!$A$1:$AS$610,25,FALSE)</f>
        <v>13017891250</v>
      </c>
      <c r="AB391" s="42">
        <f>VLOOKUP(C391,[1]Sheet2!$A$1:$AS$610,26,FALSE)</f>
        <v>2020150000</v>
      </c>
      <c r="AC391" s="42">
        <f>VLOOKUP(C391,[1]Sheet2!$A$1:$AS$610,27,FALSE)</f>
        <v>1437975300</v>
      </c>
      <c r="AD391" s="42">
        <f>VLOOKUP(C391,[1]Sheet2!$A$1:$AS$610,28,FALSE)</f>
        <v>215759968644</v>
      </c>
      <c r="AE391" s="42">
        <f>VLOOKUP(C391,[1]Sheet2!$A$1:$AS$610,29,FALSE)</f>
        <v>906931413</v>
      </c>
      <c r="AF391" s="42">
        <f t="shared" si="312"/>
        <v>426137225024</v>
      </c>
      <c r="AG391" s="42">
        <f>VLOOKUP(C391,[1]Sheet2!$A$1:$AS$610,31,FALSE)</f>
        <v>10541667500</v>
      </c>
      <c r="AH391" s="42">
        <f>VLOOKUP(C391,[1]Sheet2!$A$1:$AS$610,32,FALSE)</f>
        <v>226609658244</v>
      </c>
      <c r="AI391" s="42">
        <f>VLOOKUP(C391,[1]Sheet2!$A$1:$AS$610,33,FALSE)</f>
        <v>188985899280</v>
      </c>
      <c r="AJ391" s="42">
        <f t="shared" si="313"/>
        <v>15000000000</v>
      </c>
      <c r="AK391" s="42">
        <f>VLOOKUP(C391,[1]Sheet2!$A$1:$AS$610,35,FALSE)</f>
        <v>4000000000</v>
      </c>
      <c r="AL391" s="42">
        <f>VLOOKUP(C391,[1]Sheet2!$A$1:$AS$610,36,FALSE)</f>
        <v>0</v>
      </c>
      <c r="AM391" s="42">
        <f>VLOOKUP(C391,[1]Sheet2!$A$1:$AS$610,37,FALSE)</f>
        <v>0</v>
      </c>
      <c r="AN391" s="42">
        <f>VLOOKUP(C391,[1]Sheet2!$A$1:$AS$610,38,FALSE)</f>
        <v>0</v>
      </c>
      <c r="AO391" s="42">
        <f>VLOOKUP(C391,[1]Sheet2!$A$1:$AS$610,39,FALSE)</f>
        <v>11000000000</v>
      </c>
      <c r="AP391" s="42">
        <f>VLOOKUP(C391,[1]Sheet2!$A$1:$AS$610,40,FALSE)</f>
        <v>0</v>
      </c>
      <c r="AQ391" s="42">
        <f t="shared" si="314"/>
        <v>20500000000</v>
      </c>
      <c r="AR391" s="42">
        <f>VLOOKUP(C391,[1]Sheet2!$A$1:$AS$610,42,FALSE)</f>
        <v>0</v>
      </c>
      <c r="AS391" s="42">
        <f>VLOOKUP(C391,[1]Sheet2!$A$1:$AS$610,43,FALSE)</f>
        <v>9500000000</v>
      </c>
      <c r="AT391" s="42">
        <f>VLOOKUP(C391,[1]Sheet2!$A$1:$AS$610,44,FALSE)</f>
        <v>0</v>
      </c>
      <c r="AU391" s="42">
        <f>VLOOKUP(C391,[1]Sheet2!$A$1:$AS$610,45,FALSE)</f>
        <v>11000000000</v>
      </c>
      <c r="AV391" s="43">
        <f t="shared" si="315"/>
        <v>5500000000</v>
      </c>
      <c r="AW391" s="43">
        <f t="shared" si="296"/>
        <v>-5500000000</v>
      </c>
      <c r="AX391" s="44">
        <f t="shared" si="277"/>
        <v>0</v>
      </c>
    </row>
    <row r="392" spans="1:50" s="45" customFormat="1" ht="15" customHeight="1" x14ac:dyDescent="0.25">
      <c r="A392" s="37">
        <f t="shared" si="316"/>
        <v>299</v>
      </c>
      <c r="B392" s="37">
        <f t="shared" si="316"/>
        <v>4</v>
      </c>
      <c r="C392" s="38" t="s">
        <v>493</v>
      </c>
      <c r="D392" s="39" t="s">
        <v>238</v>
      </c>
      <c r="E392" s="40">
        <v>42719</v>
      </c>
      <c r="F392" s="41">
        <f t="shared" si="306"/>
        <v>1091609809000</v>
      </c>
      <c r="G392" s="42">
        <f t="shared" si="307"/>
        <v>77511615000</v>
      </c>
      <c r="H392" s="42">
        <f>VLOOKUP(C392,[1]Sheet2!$A$1:$AS$610,6,FALSE)</f>
        <v>8795923000</v>
      </c>
      <c r="I392" s="42">
        <f>VLOOKUP(C392,[1]Sheet2!$A$1:$AS$610,7,FALSE)</f>
        <v>6673939500</v>
      </c>
      <c r="J392" s="42">
        <f>VLOOKUP(C392,[1]Sheet2!$A$1:$AS$610,8,FALSE)</f>
        <v>5221700000</v>
      </c>
      <c r="K392" s="42">
        <f>VLOOKUP(C392,[1]Sheet2!$A$1:$AS$610,9,FALSE)</f>
        <v>56820052500</v>
      </c>
      <c r="L392" s="42">
        <f t="shared" si="308"/>
        <v>781458284000</v>
      </c>
      <c r="M392" s="42">
        <f>VLOOKUP(C392,[1]Sheet2!$A$1:$AS$610,11,FALSE)</f>
        <v>148023496000</v>
      </c>
      <c r="N392" s="42">
        <f>VLOOKUP(C392,[1]Sheet2!$A$1:$AS$610,12,FALSE)</f>
        <v>532162390000</v>
      </c>
      <c r="O392" s="42">
        <f>VLOOKUP(C392,[1]Sheet2!$A$1:$AS$610,13,FALSE)</f>
        <v>101272398000</v>
      </c>
      <c r="P392" s="42">
        <f t="shared" si="309"/>
        <v>232639910000</v>
      </c>
      <c r="Q392" s="42">
        <f>VLOOKUP(C392,[1]Sheet2!$A$1:$AS$610,15,FALSE)</f>
        <v>4700000000</v>
      </c>
      <c r="R392" s="42">
        <f>VLOOKUP(C392,[1]Sheet2!$A$1:$AS$610,16,FALSE)</f>
        <v>0</v>
      </c>
      <c r="S392" s="42">
        <f>VLOOKUP(C392,[1]Sheet2!$A$1:$AS$610,17,FALSE)</f>
        <v>50923648000</v>
      </c>
      <c r="T392" s="42">
        <f>VLOOKUP(C392,[1]Sheet2!$A$1:$AS$610,18,FALSE)</f>
        <v>65692289000</v>
      </c>
      <c r="U392" s="42">
        <f>VLOOKUP(C392,[1]Sheet2!$A$1:$AS$610,19,FALSE)</f>
        <v>111323973000</v>
      </c>
      <c r="V392" s="42">
        <f t="shared" si="310"/>
        <v>1223054455000</v>
      </c>
      <c r="W392" s="42">
        <f t="shared" si="311"/>
        <v>733545765000</v>
      </c>
      <c r="X392" s="42">
        <f>VLOOKUP(C392,[1]Sheet2!$A$1:$AS$610,22,FALSE)</f>
        <v>513530460000</v>
      </c>
      <c r="Y392" s="42">
        <f>VLOOKUP(C392,[1]Sheet2!$A$1:$AS$610,23,FALSE)</f>
        <v>0</v>
      </c>
      <c r="Z392" s="42">
        <f>VLOOKUP(C392,[1]Sheet2!$A$1:$AS$610,24,FALSE)</f>
        <v>4428000000</v>
      </c>
      <c r="AA392" s="42">
        <f>VLOOKUP(C392,[1]Sheet2!$A$1:$AS$610,25,FALSE)</f>
        <v>11272010000</v>
      </c>
      <c r="AB392" s="42">
        <f>VLOOKUP(C392,[1]Sheet2!$A$1:$AS$610,26,FALSE)</f>
        <v>20737028000</v>
      </c>
      <c r="AC392" s="42">
        <f>VLOOKUP(C392,[1]Sheet2!$A$1:$AS$610,27,FALSE)</f>
        <v>1580000000</v>
      </c>
      <c r="AD392" s="42">
        <f>VLOOKUP(C392,[1]Sheet2!$A$1:$AS$610,28,FALSE)</f>
        <v>179998267000</v>
      </c>
      <c r="AE392" s="42">
        <f>VLOOKUP(C392,[1]Sheet2!$A$1:$AS$610,29,FALSE)</f>
        <v>2000000000</v>
      </c>
      <c r="AF392" s="42">
        <f t="shared" si="312"/>
        <v>489508690000</v>
      </c>
      <c r="AG392" s="42">
        <f>VLOOKUP(C392,[1]Sheet2!$A$1:$AS$610,31,FALSE)</f>
        <v>31036750000</v>
      </c>
      <c r="AH392" s="42">
        <f>VLOOKUP(C392,[1]Sheet2!$A$1:$AS$610,32,FALSE)</f>
        <v>240583253220</v>
      </c>
      <c r="AI392" s="42">
        <f>VLOOKUP(C392,[1]Sheet2!$A$1:$AS$610,33,FALSE)</f>
        <v>217888686780</v>
      </c>
      <c r="AJ392" s="42">
        <f t="shared" si="313"/>
        <v>137444646000</v>
      </c>
      <c r="AK392" s="42">
        <f>VLOOKUP(C392,[1]Sheet2!$A$1:$AS$610,35,FALSE)</f>
        <v>134434646000</v>
      </c>
      <c r="AL392" s="42">
        <f>VLOOKUP(C392,[1]Sheet2!$A$1:$AS$610,36,FALSE)</f>
        <v>0</v>
      </c>
      <c r="AM392" s="42">
        <f>VLOOKUP(C392,[1]Sheet2!$A$1:$AS$610,37,FALSE)</f>
        <v>0</v>
      </c>
      <c r="AN392" s="42">
        <f>VLOOKUP(C392,[1]Sheet2!$A$1:$AS$610,38,FALSE)</f>
        <v>0</v>
      </c>
      <c r="AO392" s="42">
        <f>VLOOKUP(C392,[1]Sheet2!$A$1:$AS$610,39,FALSE)</f>
        <v>3000000000</v>
      </c>
      <c r="AP392" s="42">
        <f>VLOOKUP(C392,[1]Sheet2!$A$1:$AS$610,40,FALSE)</f>
        <v>10000000</v>
      </c>
      <c r="AQ392" s="42">
        <f t="shared" si="314"/>
        <v>6000000000</v>
      </c>
      <c r="AR392" s="42">
        <f>VLOOKUP(C392,[1]Sheet2!$A$1:$AS$610,42,FALSE)</f>
        <v>0</v>
      </c>
      <c r="AS392" s="42">
        <f>VLOOKUP(C392,[1]Sheet2!$A$1:$AS$610,43,FALSE)</f>
        <v>6000000000</v>
      </c>
      <c r="AT392" s="42">
        <f>VLOOKUP(C392,[1]Sheet2!$A$1:$AS$610,44,FALSE)</f>
        <v>0</v>
      </c>
      <c r="AU392" s="42">
        <f>VLOOKUP(C392,[1]Sheet2!$A$1:$AS$610,45,FALSE)</f>
        <v>0</v>
      </c>
      <c r="AV392" s="43">
        <f t="shared" si="315"/>
        <v>-131444646000</v>
      </c>
      <c r="AW392" s="43">
        <f t="shared" si="296"/>
        <v>131444646000</v>
      </c>
      <c r="AX392" s="44">
        <f t="shared" si="277"/>
        <v>0</v>
      </c>
    </row>
    <row r="393" spans="1:50" s="45" customFormat="1" ht="15" customHeight="1" x14ac:dyDescent="0.25">
      <c r="A393" s="37">
        <f t="shared" si="316"/>
        <v>300</v>
      </c>
      <c r="B393" s="37">
        <f t="shared" si="316"/>
        <v>5</v>
      </c>
      <c r="C393" s="47" t="s">
        <v>494</v>
      </c>
      <c r="D393" s="39" t="s">
        <v>149</v>
      </c>
      <c r="E393" s="40">
        <v>42734</v>
      </c>
      <c r="F393" s="48">
        <f t="shared" si="306"/>
        <v>1144074901404</v>
      </c>
      <c r="G393" s="49">
        <f t="shared" si="307"/>
        <v>103038272832</v>
      </c>
      <c r="H393" s="49">
        <f>VLOOKUP(C393,[1]Sheet2!$A$1:$AS$610,6,FALSE)</f>
        <v>11522778138</v>
      </c>
      <c r="I393" s="49">
        <f>VLOOKUP(C393,[1]Sheet2!$A$1:$AS$610,7,FALSE)</f>
        <v>10706680194</v>
      </c>
      <c r="J393" s="49">
        <f>VLOOKUP(C393,[1]Sheet2!$A$1:$AS$610,8,FALSE)</f>
        <v>7500000000</v>
      </c>
      <c r="K393" s="49">
        <f>VLOOKUP(C393,[1]Sheet2!$A$1:$AS$610,9,FALSE)</f>
        <v>73308814500</v>
      </c>
      <c r="L393" s="49">
        <f t="shared" si="308"/>
        <v>722415816000</v>
      </c>
      <c r="M393" s="49">
        <f>VLOOKUP(C393,[1]Sheet2!$A$1:$AS$610,11,FALSE)</f>
        <v>87289724000</v>
      </c>
      <c r="N393" s="49">
        <f>VLOOKUP(C393,[1]Sheet2!$A$1:$AS$610,12,FALSE)</f>
        <v>529034959000</v>
      </c>
      <c r="O393" s="49">
        <f>VLOOKUP(C393,[1]Sheet2!$A$1:$AS$610,13,FALSE)</f>
        <v>106091133000</v>
      </c>
      <c r="P393" s="49">
        <f t="shared" si="309"/>
        <v>318620812572</v>
      </c>
      <c r="Q393" s="49">
        <f>VLOOKUP(C393,[1]Sheet2!$A$1:$AS$610,15,FALSE)</f>
        <v>0</v>
      </c>
      <c r="R393" s="49">
        <f>VLOOKUP(C393,[1]Sheet2!$A$1:$AS$610,16,FALSE)</f>
        <v>0</v>
      </c>
      <c r="S393" s="49">
        <f>VLOOKUP(C393,[1]Sheet2!$A$1:$AS$610,17,FALSE)</f>
        <v>67676316572</v>
      </c>
      <c r="T393" s="49">
        <f>VLOOKUP(C393,[1]Sheet2!$A$1:$AS$610,18,FALSE)</f>
        <v>127569405000</v>
      </c>
      <c r="U393" s="49">
        <f>VLOOKUP(C393,[1]Sheet2!$A$1:$AS$610,19,FALSE)</f>
        <v>123375091000</v>
      </c>
      <c r="V393" s="49">
        <f t="shared" si="310"/>
        <v>1359200257412</v>
      </c>
      <c r="W393" s="49">
        <f t="shared" si="311"/>
        <v>647818349604</v>
      </c>
      <c r="X393" s="49">
        <f>VLOOKUP(C393,[1]Sheet2!$A$1:$AS$610,22,FALSE)</f>
        <v>442580757271</v>
      </c>
      <c r="Y393" s="49">
        <f>VLOOKUP(C393,[1]Sheet2!$A$1:$AS$610,23,FALSE)</f>
        <v>0</v>
      </c>
      <c r="Z393" s="49">
        <f>VLOOKUP(C393,[1]Sheet2!$A$1:$AS$610,24,FALSE)</f>
        <v>0</v>
      </c>
      <c r="AA393" s="49">
        <f>VLOOKUP(C393,[1]Sheet2!$A$1:$AS$610,25,FALSE)</f>
        <v>10093800000</v>
      </c>
      <c r="AB393" s="49">
        <f>VLOOKUP(C393,[1]Sheet2!$A$1:$AS$610,26,FALSE)</f>
        <v>5213350000</v>
      </c>
      <c r="AC393" s="49">
        <f>VLOOKUP(C393,[1]Sheet2!$A$1:$AS$610,27,FALSE)</f>
        <v>2222753033</v>
      </c>
      <c r="AD393" s="49">
        <f>VLOOKUP(C393,[1]Sheet2!$A$1:$AS$610,28,FALSE)</f>
        <v>185707689300</v>
      </c>
      <c r="AE393" s="49">
        <f>VLOOKUP(C393,[1]Sheet2!$A$1:$AS$610,29,FALSE)</f>
        <v>2000000000</v>
      </c>
      <c r="AF393" s="49">
        <f t="shared" si="312"/>
        <v>711381907808</v>
      </c>
      <c r="AG393" s="49">
        <f>VLOOKUP(C393,[1]Sheet2!$A$1:$AS$610,31,FALSE)</f>
        <v>25023714086</v>
      </c>
      <c r="AH393" s="49">
        <f>VLOOKUP(C393,[1]Sheet2!$A$1:$AS$610,32,FALSE)</f>
        <v>259908398236</v>
      </c>
      <c r="AI393" s="49">
        <f>VLOOKUP(C393,[1]Sheet2!$A$1:$AS$610,33,FALSE)</f>
        <v>426449795486</v>
      </c>
      <c r="AJ393" s="49">
        <f t="shared" si="313"/>
        <v>225125356008</v>
      </c>
      <c r="AK393" s="49">
        <f>VLOOKUP(C393,[1]Sheet2!$A$1:$AS$610,35,FALSE)</f>
        <v>225125356008</v>
      </c>
      <c r="AL393" s="49">
        <f>VLOOKUP(C393,[1]Sheet2!$A$1:$AS$610,36,FALSE)</f>
        <v>0</v>
      </c>
      <c r="AM393" s="49">
        <f>VLOOKUP(C393,[1]Sheet2!$A$1:$AS$610,37,FALSE)</f>
        <v>0</v>
      </c>
      <c r="AN393" s="49">
        <f>VLOOKUP(C393,[1]Sheet2!$A$1:$AS$610,38,FALSE)</f>
        <v>0</v>
      </c>
      <c r="AO393" s="49">
        <f>VLOOKUP(C393,[1]Sheet2!$A$1:$AS$610,39,FALSE)</f>
        <v>0</v>
      </c>
      <c r="AP393" s="49">
        <f>VLOOKUP(C393,[1]Sheet2!$A$1:$AS$610,40,FALSE)</f>
        <v>0</v>
      </c>
      <c r="AQ393" s="49">
        <f t="shared" si="314"/>
        <v>10000000000</v>
      </c>
      <c r="AR393" s="49">
        <f>VLOOKUP(C393,[1]Sheet2!$A$1:$AS$610,42,FALSE)</f>
        <v>0</v>
      </c>
      <c r="AS393" s="49">
        <f>VLOOKUP(C393,[1]Sheet2!$A$1:$AS$610,43,FALSE)</f>
        <v>10000000000</v>
      </c>
      <c r="AT393" s="49">
        <f>VLOOKUP(C393,[1]Sheet2!$A$1:$AS$610,44,FALSE)</f>
        <v>0</v>
      </c>
      <c r="AU393" s="49">
        <f>VLOOKUP(C393,[1]Sheet2!$A$1:$AS$610,45,FALSE)</f>
        <v>0</v>
      </c>
      <c r="AV393" s="50">
        <f t="shared" si="315"/>
        <v>-215125356008</v>
      </c>
      <c r="AW393" s="50">
        <f t="shared" si="296"/>
        <v>215125356008</v>
      </c>
      <c r="AX393" s="44">
        <f t="shared" si="277"/>
        <v>0</v>
      </c>
    </row>
    <row r="394" spans="1:50" s="45" customFormat="1" ht="15" customHeight="1" x14ac:dyDescent="0.25">
      <c r="A394" s="37">
        <f t="shared" si="316"/>
        <v>301</v>
      </c>
      <c r="B394" s="37">
        <f t="shared" si="316"/>
        <v>6</v>
      </c>
      <c r="C394" s="38" t="s">
        <v>495</v>
      </c>
      <c r="D394" s="39" t="s">
        <v>210</v>
      </c>
      <c r="E394" s="40">
        <v>42731</v>
      </c>
      <c r="F394" s="41">
        <f t="shared" si="306"/>
        <v>916511771318</v>
      </c>
      <c r="G394" s="42">
        <f t="shared" si="307"/>
        <v>91500000000</v>
      </c>
      <c r="H394" s="42">
        <f>VLOOKUP(C394,[1]Sheet2!$A$1:$AS$610,6,FALSE)</f>
        <v>7450186780</v>
      </c>
      <c r="I394" s="42">
        <f>VLOOKUP(C394,[1]Sheet2!$A$1:$AS$610,7,FALSE)</f>
        <v>8209867700</v>
      </c>
      <c r="J394" s="42">
        <f>VLOOKUP(C394,[1]Sheet2!$A$1:$AS$610,8,FALSE)</f>
        <v>12672500000</v>
      </c>
      <c r="K394" s="42">
        <f>VLOOKUP(C394,[1]Sheet2!$A$1:$AS$610,9,FALSE)</f>
        <v>63167445520</v>
      </c>
      <c r="L394" s="42">
        <f t="shared" si="308"/>
        <v>579130091000</v>
      </c>
      <c r="M394" s="42">
        <f>VLOOKUP(C394,[1]Sheet2!$A$1:$AS$610,11,FALSE)</f>
        <v>86807503000</v>
      </c>
      <c r="N394" s="42">
        <f>VLOOKUP(C394,[1]Sheet2!$A$1:$AS$610,12,FALSE)</f>
        <v>492322588000</v>
      </c>
      <c r="O394" s="42">
        <f>VLOOKUP(C394,[1]Sheet2!$A$1:$AS$610,13,FALSE)</f>
        <v>0</v>
      </c>
      <c r="P394" s="42">
        <f t="shared" si="309"/>
        <v>245881680318</v>
      </c>
      <c r="Q394" s="42">
        <f>VLOOKUP(C394,[1]Sheet2!$A$1:$AS$610,15,FALSE)</f>
        <v>5000000000</v>
      </c>
      <c r="R394" s="42">
        <f>VLOOKUP(C394,[1]Sheet2!$A$1:$AS$610,16,FALSE)</f>
        <v>0</v>
      </c>
      <c r="S394" s="42">
        <f>VLOOKUP(C394,[1]Sheet2!$A$1:$AS$610,17,FALSE)</f>
        <v>45018462900</v>
      </c>
      <c r="T394" s="42">
        <f>VLOOKUP(C394,[1]Sheet2!$A$1:$AS$610,18,FALSE)</f>
        <v>34242603418</v>
      </c>
      <c r="U394" s="42">
        <f>VLOOKUP(C394,[1]Sheet2!$A$1:$AS$610,19,FALSE)</f>
        <v>161620614000</v>
      </c>
      <c r="V394" s="42">
        <f t="shared" si="310"/>
        <v>992742189156</v>
      </c>
      <c r="W394" s="42">
        <f t="shared" si="311"/>
        <v>615736384700</v>
      </c>
      <c r="X394" s="42">
        <f>VLOOKUP(C394,[1]Sheet2!$A$1:$AS$610,22,FALSE)</f>
        <v>387094814705</v>
      </c>
      <c r="Y394" s="42">
        <f>VLOOKUP(C394,[1]Sheet2!$A$1:$AS$610,23,FALSE)</f>
        <v>0</v>
      </c>
      <c r="Z394" s="42">
        <f>VLOOKUP(C394,[1]Sheet2!$A$1:$AS$610,24,FALSE)</f>
        <v>0</v>
      </c>
      <c r="AA394" s="42">
        <f>VLOOKUP(C394,[1]Sheet2!$A$1:$AS$610,25,FALSE)</f>
        <v>0</v>
      </c>
      <c r="AB394" s="42">
        <f>VLOOKUP(C394,[1]Sheet2!$A$1:$AS$610,26,FALSE)</f>
        <v>3825100000</v>
      </c>
      <c r="AC394" s="42">
        <f>VLOOKUP(C394,[1]Sheet2!$A$1:$AS$610,27,FALSE)</f>
        <v>1569000000</v>
      </c>
      <c r="AD394" s="42">
        <f>VLOOKUP(C394,[1]Sheet2!$A$1:$AS$610,28,FALSE)</f>
        <v>220247469995</v>
      </c>
      <c r="AE394" s="42">
        <f>VLOOKUP(C394,[1]Sheet2!$A$1:$AS$610,29,FALSE)</f>
        <v>3000000000</v>
      </c>
      <c r="AF394" s="42">
        <f t="shared" si="312"/>
        <v>377005804456</v>
      </c>
      <c r="AG394" s="42">
        <f>VLOOKUP(C394,[1]Sheet2!$A$1:$AS$610,31,FALSE)</f>
        <v>32589102000</v>
      </c>
      <c r="AH394" s="42">
        <f>VLOOKUP(C394,[1]Sheet2!$A$1:$AS$610,32,FALSE)</f>
        <v>238238031046</v>
      </c>
      <c r="AI394" s="42">
        <f>VLOOKUP(C394,[1]Sheet2!$A$1:$AS$610,33,FALSE)</f>
        <v>106178671410</v>
      </c>
      <c r="AJ394" s="42">
        <f t="shared" si="313"/>
        <v>81230417838</v>
      </c>
      <c r="AK394" s="42">
        <f>VLOOKUP(C394,[1]Sheet2!$A$1:$AS$610,35,FALSE)</f>
        <v>81230417838</v>
      </c>
      <c r="AL394" s="42">
        <f>VLOOKUP(C394,[1]Sheet2!$A$1:$AS$610,36,FALSE)</f>
        <v>0</v>
      </c>
      <c r="AM394" s="42">
        <f>VLOOKUP(C394,[1]Sheet2!$A$1:$AS$610,37,FALSE)</f>
        <v>0</v>
      </c>
      <c r="AN394" s="42">
        <f>VLOOKUP(C394,[1]Sheet2!$A$1:$AS$610,38,FALSE)</f>
        <v>0</v>
      </c>
      <c r="AO394" s="42">
        <f>VLOOKUP(C394,[1]Sheet2!$A$1:$AS$610,39,FALSE)</f>
        <v>0</v>
      </c>
      <c r="AP394" s="42">
        <f>VLOOKUP(C394,[1]Sheet2!$A$1:$AS$610,40,FALSE)</f>
        <v>0</v>
      </c>
      <c r="AQ394" s="42">
        <f t="shared" si="314"/>
        <v>5000000000</v>
      </c>
      <c r="AR394" s="42">
        <f>VLOOKUP(C394,[1]Sheet2!$A$1:$AS$610,42,FALSE)</f>
        <v>0</v>
      </c>
      <c r="AS394" s="42">
        <f>VLOOKUP(C394,[1]Sheet2!$A$1:$AS$610,43,FALSE)</f>
        <v>5000000000</v>
      </c>
      <c r="AT394" s="42">
        <f>VLOOKUP(C394,[1]Sheet2!$A$1:$AS$610,44,FALSE)</f>
        <v>0</v>
      </c>
      <c r="AU394" s="42">
        <f>VLOOKUP(C394,[1]Sheet2!$A$1:$AS$610,45,FALSE)</f>
        <v>0</v>
      </c>
      <c r="AV394" s="43">
        <f t="shared" si="315"/>
        <v>-76230417838</v>
      </c>
      <c r="AW394" s="43">
        <f t="shared" si="296"/>
        <v>76230417838</v>
      </c>
      <c r="AX394" s="44">
        <f t="shared" si="277"/>
        <v>0</v>
      </c>
    </row>
    <row r="395" spans="1:50" s="45" customFormat="1" ht="15" customHeight="1" x14ac:dyDescent="0.25">
      <c r="A395" s="37">
        <f t="shared" si="316"/>
        <v>302</v>
      </c>
      <c r="B395" s="37">
        <f t="shared" si="316"/>
        <v>7</v>
      </c>
      <c r="C395" s="38" t="s">
        <v>496</v>
      </c>
      <c r="D395" s="39" t="s">
        <v>376</v>
      </c>
      <c r="E395" s="40">
        <v>42758</v>
      </c>
      <c r="F395" s="41">
        <f t="shared" si="306"/>
        <v>1771088855508.8101</v>
      </c>
      <c r="G395" s="42">
        <f t="shared" si="307"/>
        <v>160549809241.81</v>
      </c>
      <c r="H395" s="42">
        <f>VLOOKUP(C395,[1]Sheet2!$A$1:$AS$610,6,FALSE)</f>
        <v>48167233090.809998</v>
      </c>
      <c r="I395" s="42">
        <f>VLOOKUP(C395,[1]Sheet2!$A$1:$AS$610,7,FALSE)</f>
        <v>7679087560</v>
      </c>
      <c r="J395" s="42">
        <f>VLOOKUP(C395,[1]Sheet2!$A$1:$AS$610,8,FALSE)</f>
        <v>9558887645</v>
      </c>
      <c r="K395" s="42">
        <f>VLOOKUP(C395,[1]Sheet2!$A$1:$AS$610,9,FALSE)</f>
        <v>95144600946</v>
      </c>
      <c r="L395" s="42">
        <f t="shared" si="308"/>
        <v>1245599567072</v>
      </c>
      <c r="M395" s="42">
        <f>VLOOKUP(C395,[1]Sheet2!$A$1:$AS$610,11,FALSE)</f>
        <v>495032227399</v>
      </c>
      <c r="N395" s="42">
        <f>VLOOKUP(C395,[1]Sheet2!$A$1:$AS$610,12,FALSE)</f>
        <v>653564165958</v>
      </c>
      <c r="O395" s="42">
        <f>VLOOKUP(C395,[1]Sheet2!$A$1:$AS$610,13,FALSE)</f>
        <v>97003173715</v>
      </c>
      <c r="P395" s="42">
        <f t="shared" si="309"/>
        <v>364939479195</v>
      </c>
      <c r="Q395" s="42">
        <f>VLOOKUP(C395,[1]Sheet2!$A$1:$AS$610,15,FALSE)</f>
        <v>26843101195</v>
      </c>
      <c r="R395" s="42">
        <f>VLOOKUP(C395,[1]Sheet2!$A$1:$AS$610,16,FALSE)</f>
        <v>0</v>
      </c>
      <c r="S395" s="42">
        <f>VLOOKUP(C395,[1]Sheet2!$A$1:$AS$610,17,FALSE)</f>
        <v>116000000000</v>
      </c>
      <c r="T395" s="42">
        <f>VLOOKUP(C395,[1]Sheet2!$A$1:$AS$610,18,FALSE)</f>
        <v>69281508000</v>
      </c>
      <c r="U395" s="42">
        <f>VLOOKUP(C395,[1]Sheet2!$A$1:$AS$610,19,FALSE)</f>
        <v>152814870000</v>
      </c>
      <c r="V395" s="42">
        <f t="shared" si="310"/>
        <v>1849088855508.8101</v>
      </c>
      <c r="W395" s="42">
        <f t="shared" si="311"/>
        <v>830256412927.81006</v>
      </c>
      <c r="X395" s="42">
        <f>VLOOKUP(C395,[1]Sheet2!$A$1:$AS$610,22,FALSE)</f>
        <v>536899997309.81</v>
      </c>
      <c r="Y395" s="42">
        <f>VLOOKUP(C395,[1]Sheet2!$A$1:$AS$610,23,FALSE)</f>
        <v>0</v>
      </c>
      <c r="Z395" s="42">
        <f>VLOOKUP(C395,[1]Sheet2!$A$1:$AS$610,24,FALSE)</f>
        <v>0</v>
      </c>
      <c r="AA395" s="42">
        <f>VLOOKUP(C395,[1]Sheet2!$A$1:$AS$610,25,FALSE)</f>
        <v>14274287900</v>
      </c>
      <c r="AB395" s="42">
        <f>VLOOKUP(C395,[1]Sheet2!$A$1:$AS$610,26,FALSE)</f>
        <v>2900000000</v>
      </c>
      <c r="AC395" s="42">
        <f>VLOOKUP(C395,[1]Sheet2!$A$1:$AS$610,27,FALSE)</f>
        <v>5350000000</v>
      </c>
      <c r="AD395" s="42">
        <f>VLOOKUP(C395,[1]Sheet2!$A$1:$AS$610,28,FALSE)</f>
        <v>268832127718</v>
      </c>
      <c r="AE395" s="42">
        <f>VLOOKUP(C395,[1]Sheet2!$A$1:$AS$610,29,FALSE)</f>
        <v>2000000000</v>
      </c>
      <c r="AF395" s="42">
        <f t="shared" si="312"/>
        <v>1018832442581</v>
      </c>
      <c r="AG395" s="42">
        <f>VLOOKUP(C395,[1]Sheet2!$A$1:$AS$610,31,FALSE)</f>
        <v>114570172000</v>
      </c>
      <c r="AH395" s="42">
        <f>VLOOKUP(C395,[1]Sheet2!$A$1:$AS$610,32,FALSE)</f>
        <v>460757139644</v>
      </c>
      <c r="AI395" s="42">
        <f>VLOOKUP(C395,[1]Sheet2!$A$1:$AS$610,33,FALSE)</f>
        <v>443505130937</v>
      </c>
      <c r="AJ395" s="42">
        <f t="shared" si="313"/>
        <v>94000000000</v>
      </c>
      <c r="AK395" s="42">
        <f>VLOOKUP(C395,[1]Sheet2!$A$1:$AS$610,35,FALSE)</f>
        <v>92000000000</v>
      </c>
      <c r="AL395" s="42">
        <f>VLOOKUP(C395,[1]Sheet2!$A$1:$AS$610,36,FALSE)</f>
        <v>0</v>
      </c>
      <c r="AM395" s="42">
        <f>VLOOKUP(C395,[1]Sheet2!$A$1:$AS$610,37,FALSE)</f>
        <v>0</v>
      </c>
      <c r="AN395" s="42">
        <f>VLOOKUP(C395,[1]Sheet2!$A$1:$AS$610,38,FALSE)</f>
        <v>0</v>
      </c>
      <c r="AO395" s="42">
        <f>VLOOKUP(C395,[1]Sheet2!$A$1:$AS$610,39,FALSE)</f>
        <v>2000000000</v>
      </c>
      <c r="AP395" s="42">
        <f>VLOOKUP(C395,[1]Sheet2!$A$1:$AS$610,40,FALSE)</f>
        <v>0</v>
      </c>
      <c r="AQ395" s="42">
        <f t="shared" si="314"/>
        <v>16000000000</v>
      </c>
      <c r="AR395" s="42">
        <f>VLOOKUP(C395,[1]Sheet2!$A$1:$AS$610,42,FALSE)</f>
        <v>0</v>
      </c>
      <c r="AS395" s="42">
        <f>VLOOKUP(C395,[1]Sheet2!$A$1:$AS$610,43,FALSE)</f>
        <v>14000000000</v>
      </c>
      <c r="AT395" s="42">
        <f>VLOOKUP(C395,[1]Sheet2!$A$1:$AS$610,44,FALSE)</f>
        <v>2000000000</v>
      </c>
      <c r="AU395" s="42">
        <f>VLOOKUP(C395,[1]Sheet2!$A$1:$AS$610,45,FALSE)</f>
        <v>0</v>
      </c>
      <c r="AV395" s="43">
        <f t="shared" si="315"/>
        <v>-78000000000</v>
      </c>
      <c r="AW395" s="43">
        <f t="shared" si="296"/>
        <v>78000000000</v>
      </c>
      <c r="AX395" s="44">
        <f t="shared" si="277"/>
        <v>0</v>
      </c>
    </row>
    <row r="396" spans="1:50" s="45" customFormat="1" ht="15" customHeight="1" x14ac:dyDescent="0.25">
      <c r="A396" s="37">
        <f t="shared" si="316"/>
        <v>303</v>
      </c>
      <c r="B396" s="37">
        <f t="shared" si="316"/>
        <v>8</v>
      </c>
      <c r="C396" s="38" t="s">
        <v>497</v>
      </c>
      <c r="D396" s="39" t="s">
        <v>111</v>
      </c>
      <c r="E396" s="40">
        <v>42734</v>
      </c>
      <c r="F396" s="41">
        <f t="shared" si="306"/>
        <v>1331464450390</v>
      </c>
      <c r="G396" s="42">
        <f t="shared" si="307"/>
        <v>137297495000</v>
      </c>
      <c r="H396" s="42">
        <f>VLOOKUP(C396,[1]Sheet2!$A$1:$AS$610,6,FALSE)</f>
        <v>41851565000</v>
      </c>
      <c r="I396" s="42">
        <f>VLOOKUP(C396,[1]Sheet2!$A$1:$AS$610,7,FALSE)</f>
        <v>8125206000</v>
      </c>
      <c r="J396" s="42">
        <f>VLOOKUP(C396,[1]Sheet2!$A$1:$AS$610,8,FALSE)</f>
        <v>7000000000</v>
      </c>
      <c r="K396" s="42">
        <f>VLOOKUP(C396,[1]Sheet2!$A$1:$AS$610,9,FALSE)</f>
        <v>80320724000</v>
      </c>
      <c r="L396" s="42">
        <f t="shared" si="308"/>
        <v>925275347390</v>
      </c>
      <c r="M396" s="42">
        <f>VLOOKUP(C396,[1]Sheet2!$A$1:$AS$610,11,FALSE)</f>
        <v>297132156000</v>
      </c>
      <c r="N396" s="42">
        <f>VLOOKUP(C396,[1]Sheet2!$A$1:$AS$610,12,FALSE)</f>
        <v>530264584390</v>
      </c>
      <c r="O396" s="42">
        <f>VLOOKUP(C396,[1]Sheet2!$A$1:$AS$610,13,FALSE)</f>
        <v>97878607000</v>
      </c>
      <c r="P396" s="42">
        <f t="shared" si="309"/>
        <v>268891608000</v>
      </c>
      <c r="Q396" s="42">
        <f>VLOOKUP(C396,[1]Sheet2!$A$1:$AS$610,15,FALSE)</f>
        <v>4100000000</v>
      </c>
      <c r="R396" s="42">
        <f>VLOOKUP(C396,[1]Sheet2!$A$1:$AS$610,16,FALSE)</f>
        <v>0</v>
      </c>
      <c r="S396" s="42">
        <f>VLOOKUP(C396,[1]Sheet2!$A$1:$AS$610,17,FALSE)</f>
        <v>77573888000</v>
      </c>
      <c r="T396" s="42">
        <f>VLOOKUP(C396,[1]Sheet2!$A$1:$AS$610,18,FALSE)</f>
        <v>92663646000</v>
      </c>
      <c r="U396" s="42">
        <f>VLOOKUP(C396,[1]Sheet2!$A$1:$AS$610,19,FALSE)</f>
        <v>94554074000</v>
      </c>
      <c r="V396" s="42">
        <f t="shared" si="310"/>
        <v>1421099847000</v>
      </c>
      <c r="W396" s="42">
        <f t="shared" si="311"/>
        <v>826053151399</v>
      </c>
      <c r="X396" s="42">
        <f>VLOOKUP(C396,[1]Sheet2!$A$1:$AS$610,22,FALSE)</f>
        <v>583573602100</v>
      </c>
      <c r="Y396" s="42">
        <f>VLOOKUP(C396,[1]Sheet2!$A$1:$AS$610,23,FALSE)</f>
        <v>0</v>
      </c>
      <c r="Z396" s="42">
        <f>VLOOKUP(C396,[1]Sheet2!$A$1:$AS$610,24,FALSE)</f>
        <v>3820000000</v>
      </c>
      <c r="AA396" s="42">
        <f>VLOOKUP(C396,[1]Sheet2!$A$1:$AS$610,25,FALSE)</f>
        <v>42699867950</v>
      </c>
      <c r="AB396" s="42">
        <f>VLOOKUP(C396,[1]Sheet2!$A$1:$AS$610,26,FALSE)</f>
        <v>9086700000</v>
      </c>
      <c r="AC396" s="42">
        <f>VLOOKUP(C396,[1]Sheet2!$A$1:$AS$610,27,FALSE)</f>
        <v>5592478000</v>
      </c>
      <c r="AD396" s="42">
        <f>VLOOKUP(C396,[1]Sheet2!$A$1:$AS$610,28,FALSE)</f>
        <v>178174112700</v>
      </c>
      <c r="AE396" s="42">
        <f>VLOOKUP(C396,[1]Sheet2!$A$1:$AS$610,29,FALSE)</f>
        <v>3106390649</v>
      </c>
      <c r="AF396" s="42">
        <f t="shared" si="312"/>
        <v>595046695601</v>
      </c>
      <c r="AG396" s="42">
        <f>VLOOKUP(C396,[1]Sheet2!$A$1:$AS$610,31,FALSE)</f>
        <v>47449895425</v>
      </c>
      <c r="AH396" s="42">
        <f>VLOOKUP(C396,[1]Sheet2!$A$1:$AS$610,32,FALSE)</f>
        <v>249707942350</v>
      </c>
      <c r="AI396" s="42">
        <f>VLOOKUP(C396,[1]Sheet2!$A$1:$AS$610,33,FALSE)</f>
        <v>297888857826</v>
      </c>
      <c r="AJ396" s="42">
        <f t="shared" si="313"/>
        <v>89635396610</v>
      </c>
      <c r="AK396" s="42">
        <f>VLOOKUP(C396,[1]Sheet2!$A$1:$AS$610,35,FALSE)</f>
        <v>89635396610</v>
      </c>
      <c r="AL396" s="42">
        <f>VLOOKUP(C396,[1]Sheet2!$A$1:$AS$610,36,FALSE)</f>
        <v>0</v>
      </c>
      <c r="AM396" s="42">
        <f>VLOOKUP(C396,[1]Sheet2!$A$1:$AS$610,37,FALSE)</f>
        <v>0</v>
      </c>
      <c r="AN396" s="42">
        <f>VLOOKUP(C396,[1]Sheet2!$A$1:$AS$610,38,FALSE)</f>
        <v>0</v>
      </c>
      <c r="AO396" s="42">
        <f>VLOOKUP(C396,[1]Sheet2!$A$1:$AS$610,39,FALSE)</f>
        <v>0</v>
      </c>
      <c r="AP396" s="42">
        <f>VLOOKUP(C396,[1]Sheet2!$A$1:$AS$610,40,FALSE)</f>
        <v>0</v>
      </c>
      <c r="AQ396" s="42">
        <f t="shared" si="314"/>
        <v>0</v>
      </c>
      <c r="AR396" s="42">
        <f>VLOOKUP(C396,[1]Sheet2!$A$1:$AS$610,42,FALSE)</f>
        <v>0</v>
      </c>
      <c r="AS396" s="42">
        <f>VLOOKUP(C396,[1]Sheet2!$A$1:$AS$610,43,FALSE)</f>
        <v>0</v>
      </c>
      <c r="AT396" s="42">
        <f>VLOOKUP(C396,[1]Sheet2!$A$1:$AS$610,44,FALSE)</f>
        <v>0</v>
      </c>
      <c r="AU396" s="42">
        <f>VLOOKUP(C396,[1]Sheet2!$A$1:$AS$610,45,FALSE)</f>
        <v>0</v>
      </c>
      <c r="AV396" s="43">
        <f t="shared" si="315"/>
        <v>-89635396610</v>
      </c>
      <c r="AW396" s="43">
        <f t="shared" si="296"/>
        <v>89635396610</v>
      </c>
      <c r="AX396" s="44">
        <f t="shared" si="277"/>
        <v>0</v>
      </c>
    </row>
    <row r="397" spans="1:50" s="45" customFormat="1" ht="15" customHeight="1" x14ac:dyDescent="0.25">
      <c r="A397" s="37">
        <f t="shared" si="316"/>
        <v>304</v>
      </c>
      <c r="B397" s="37">
        <f t="shared" si="316"/>
        <v>9</v>
      </c>
      <c r="C397" s="47" t="s">
        <v>498</v>
      </c>
      <c r="D397" s="39" t="s">
        <v>284</v>
      </c>
      <c r="E397" s="40">
        <v>42734</v>
      </c>
      <c r="F397" s="48">
        <f t="shared" si="306"/>
        <v>1369854533073</v>
      </c>
      <c r="G397" s="49">
        <f t="shared" si="307"/>
        <v>165493340036</v>
      </c>
      <c r="H397" s="49">
        <f>VLOOKUP(C397,[1]Sheet2!$A$1:$AS$610,6,FALSE)</f>
        <v>54381344956</v>
      </c>
      <c r="I397" s="49">
        <f>VLOOKUP(C397,[1]Sheet2!$A$1:$AS$610,7,FALSE)</f>
        <v>42418129986</v>
      </c>
      <c r="J397" s="49">
        <f>VLOOKUP(C397,[1]Sheet2!$A$1:$AS$610,8,FALSE)</f>
        <v>2484274081</v>
      </c>
      <c r="K397" s="49">
        <f>VLOOKUP(C397,[1]Sheet2!$A$1:$AS$610,9,FALSE)</f>
        <v>66209591013</v>
      </c>
      <c r="L397" s="49">
        <f t="shared" si="308"/>
        <v>877488009799</v>
      </c>
      <c r="M397" s="49">
        <f>VLOOKUP(C397,[1]Sheet2!$A$1:$AS$610,11,FALSE)</f>
        <v>319709258799</v>
      </c>
      <c r="N397" s="49">
        <f>VLOOKUP(C397,[1]Sheet2!$A$1:$AS$610,12,FALSE)</f>
        <v>465897113000</v>
      </c>
      <c r="O397" s="49">
        <f>VLOOKUP(C397,[1]Sheet2!$A$1:$AS$610,13,FALSE)</f>
        <v>91881638000</v>
      </c>
      <c r="P397" s="49">
        <f t="shared" si="309"/>
        <v>326873183238</v>
      </c>
      <c r="Q397" s="49">
        <f>VLOOKUP(C397,[1]Sheet2!$A$1:$AS$610,15,FALSE)</f>
        <v>39686314525</v>
      </c>
      <c r="R397" s="49">
        <f>VLOOKUP(C397,[1]Sheet2!$A$1:$AS$610,16,FALSE)</f>
        <v>0</v>
      </c>
      <c r="S397" s="49">
        <f>VLOOKUP(C397,[1]Sheet2!$A$1:$AS$610,17,FALSE)</f>
        <v>67254948713</v>
      </c>
      <c r="T397" s="49">
        <f>VLOOKUP(C397,[1]Sheet2!$A$1:$AS$610,18,FALSE)</f>
        <v>106846398000</v>
      </c>
      <c r="U397" s="49">
        <f>VLOOKUP(C397,[1]Sheet2!$A$1:$AS$610,19,FALSE)</f>
        <v>113085522000</v>
      </c>
      <c r="V397" s="49">
        <f t="shared" si="310"/>
        <v>1401367727258.2</v>
      </c>
      <c r="W397" s="49">
        <f t="shared" si="311"/>
        <v>683573357594.19995</v>
      </c>
      <c r="X397" s="49">
        <f>VLOOKUP(C397,[1]Sheet2!$A$1:$AS$610,22,FALSE)</f>
        <v>463400878894.20001</v>
      </c>
      <c r="Y397" s="49">
        <f>VLOOKUP(C397,[1]Sheet2!$A$1:$AS$610,23,FALSE)</f>
        <v>0</v>
      </c>
      <c r="Z397" s="49">
        <f>VLOOKUP(C397,[1]Sheet2!$A$1:$AS$610,24,FALSE)</f>
        <v>0</v>
      </c>
      <c r="AA397" s="49">
        <f>VLOOKUP(C397,[1]Sheet2!$A$1:$AS$610,25,FALSE)</f>
        <v>24821340000</v>
      </c>
      <c r="AB397" s="49">
        <f>VLOOKUP(C397,[1]Sheet2!$A$1:$AS$610,26,FALSE)</f>
        <v>404000000</v>
      </c>
      <c r="AC397" s="49">
        <f>VLOOKUP(C397,[1]Sheet2!$A$1:$AS$610,27,FALSE)</f>
        <v>0</v>
      </c>
      <c r="AD397" s="49">
        <f>VLOOKUP(C397,[1]Sheet2!$A$1:$AS$610,28,FALSE)</f>
        <v>192947138700</v>
      </c>
      <c r="AE397" s="49">
        <f>VLOOKUP(C397,[1]Sheet2!$A$1:$AS$610,29,FALSE)</f>
        <v>2000000000</v>
      </c>
      <c r="AF397" s="49">
        <f t="shared" si="312"/>
        <v>717794369664</v>
      </c>
      <c r="AG397" s="49">
        <f>VLOOKUP(C397,[1]Sheet2!$A$1:$AS$610,31,FALSE)</f>
        <v>164329343000</v>
      </c>
      <c r="AH397" s="49">
        <f>VLOOKUP(C397,[1]Sheet2!$A$1:$AS$610,32,FALSE)</f>
        <v>310993812625</v>
      </c>
      <c r="AI397" s="49">
        <f>VLOOKUP(C397,[1]Sheet2!$A$1:$AS$610,33,FALSE)</f>
        <v>242471214039</v>
      </c>
      <c r="AJ397" s="49">
        <f t="shared" si="313"/>
        <v>42513194185.199997</v>
      </c>
      <c r="AK397" s="49">
        <f>VLOOKUP(C397,[1]Sheet2!$A$1:$AS$610,35,FALSE)</f>
        <v>42513194185.199997</v>
      </c>
      <c r="AL397" s="49">
        <f>VLOOKUP(C397,[1]Sheet2!$A$1:$AS$610,36,FALSE)</f>
        <v>0</v>
      </c>
      <c r="AM397" s="49">
        <f>VLOOKUP(C397,[1]Sheet2!$A$1:$AS$610,37,FALSE)</f>
        <v>0</v>
      </c>
      <c r="AN397" s="49">
        <f>VLOOKUP(C397,[1]Sheet2!$A$1:$AS$610,38,FALSE)</f>
        <v>0</v>
      </c>
      <c r="AO397" s="49">
        <f>VLOOKUP(C397,[1]Sheet2!$A$1:$AS$610,39,FALSE)</f>
        <v>0</v>
      </c>
      <c r="AP397" s="49">
        <f>VLOOKUP(C397,[1]Sheet2!$A$1:$AS$610,40,FALSE)</f>
        <v>0</v>
      </c>
      <c r="AQ397" s="49">
        <f t="shared" si="314"/>
        <v>11000000000</v>
      </c>
      <c r="AR397" s="49">
        <f>VLOOKUP(C397,[1]Sheet2!$A$1:$AS$610,42,FALSE)</f>
        <v>0</v>
      </c>
      <c r="AS397" s="49">
        <f>VLOOKUP(C397,[1]Sheet2!$A$1:$AS$610,43,FALSE)</f>
        <v>11000000000</v>
      </c>
      <c r="AT397" s="49">
        <f>VLOOKUP(C397,[1]Sheet2!$A$1:$AS$610,44,FALSE)</f>
        <v>0</v>
      </c>
      <c r="AU397" s="49">
        <f>VLOOKUP(C397,[1]Sheet2!$A$1:$AS$610,45,FALSE)</f>
        <v>0</v>
      </c>
      <c r="AV397" s="50">
        <f t="shared" si="315"/>
        <v>-31513194185.199951</v>
      </c>
      <c r="AW397" s="50">
        <f t="shared" si="296"/>
        <v>31513194185.199997</v>
      </c>
      <c r="AX397" s="44">
        <f t="shared" si="277"/>
        <v>4.57763671875E-5</v>
      </c>
    </row>
    <row r="398" spans="1:50" s="45" customFormat="1" ht="15" customHeight="1" x14ac:dyDescent="0.25">
      <c r="A398" s="37">
        <f t="shared" si="316"/>
        <v>305</v>
      </c>
      <c r="B398" s="37">
        <f t="shared" si="316"/>
        <v>10</v>
      </c>
      <c r="C398" s="38" t="s">
        <v>499</v>
      </c>
      <c r="D398" s="39" t="s">
        <v>185</v>
      </c>
      <c r="E398" s="40">
        <v>42734</v>
      </c>
      <c r="F398" s="41">
        <f t="shared" si="306"/>
        <v>1272762006530</v>
      </c>
      <c r="G398" s="42">
        <f t="shared" si="307"/>
        <v>138364596648</v>
      </c>
      <c r="H398" s="42">
        <f>VLOOKUP(C398,[1]Sheet2!$A$1:$AS$610,6,FALSE)</f>
        <v>17580000000</v>
      </c>
      <c r="I398" s="42">
        <f>VLOOKUP(C398,[1]Sheet2!$A$1:$AS$610,7,FALSE)</f>
        <v>6405846579</v>
      </c>
      <c r="J398" s="42">
        <f>VLOOKUP(C398,[1]Sheet2!$A$1:$AS$610,8,FALSE)</f>
        <v>11192883223</v>
      </c>
      <c r="K398" s="42">
        <f>VLOOKUP(C398,[1]Sheet2!$A$1:$AS$610,9,FALSE)</f>
        <v>103185866846</v>
      </c>
      <c r="L398" s="42">
        <f t="shared" si="308"/>
        <v>807236173882</v>
      </c>
      <c r="M398" s="42">
        <f>VLOOKUP(C398,[1]Sheet2!$A$1:$AS$610,11,FALSE)</f>
        <v>130951938100</v>
      </c>
      <c r="N398" s="42">
        <f>VLOOKUP(C398,[1]Sheet2!$A$1:$AS$610,12,FALSE)</f>
        <v>586862894782</v>
      </c>
      <c r="O398" s="42">
        <f>VLOOKUP(C398,[1]Sheet2!$A$1:$AS$610,13,FALSE)</f>
        <v>89421341000</v>
      </c>
      <c r="P398" s="42">
        <f t="shared" si="309"/>
        <v>327161236000</v>
      </c>
      <c r="Q398" s="42">
        <f>VLOOKUP(C398,[1]Sheet2!$A$1:$AS$610,15,FALSE)</f>
        <v>0</v>
      </c>
      <c r="R398" s="42">
        <f>VLOOKUP(C398,[1]Sheet2!$A$1:$AS$610,16,FALSE)</f>
        <v>0</v>
      </c>
      <c r="S398" s="42">
        <f>VLOOKUP(C398,[1]Sheet2!$A$1:$AS$610,17,FALSE)</f>
        <v>75000000000</v>
      </c>
      <c r="T398" s="42">
        <f>VLOOKUP(C398,[1]Sheet2!$A$1:$AS$610,18,FALSE)</f>
        <v>150318285000</v>
      </c>
      <c r="U398" s="42">
        <f>VLOOKUP(C398,[1]Sheet2!$A$1:$AS$610,19,FALSE)</f>
        <v>101842951000</v>
      </c>
      <c r="V398" s="42">
        <f t="shared" si="310"/>
        <v>2026473562738</v>
      </c>
      <c r="W398" s="42">
        <f t="shared" si="311"/>
        <v>901039783939</v>
      </c>
      <c r="X398" s="42">
        <f>VLOOKUP(C398,[1]Sheet2!$A$1:$AS$610,22,FALSE)</f>
        <v>693550621493</v>
      </c>
      <c r="Y398" s="42">
        <f>VLOOKUP(C398,[1]Sheet2!$A$1:$AS$610,23,FALSE)</f>
        <v>0</v>
      </c>
      <c r="Z398" s="42">
        <f>VLOOKUP(C398,[1]Sheet2!$A$1:$AS$610,24,FALSE)</f>
        <v>0</v>
      </c>
      <c r="AA398" s="42">
        <f>VLOOKUP(C398,[1]Sheet2!$A$1:$AS$610,25,FALSE)</f>
        <v>21771212500</v>
      </c>
      <c r="AB398" s="42">
        <f>VLOOKUP(C398,[1]Sheet2!$A$1:$AS$610,26,FALSE)</f>
        <v>5026000000</v>
      </c>
      <c r="AC398" s="42">
        <f>VLOOKUP(C398,[1]Sheet2!$A$1:$AS$610,27,FALSE)</f>
        <v>2398584658</v>
      </c>
      <c r="AD398" s="42">
        <f>VLOOKUP(C398,[1]Sheet2!$A$1:$AS$610,28,FALSE)</f>
        <v>174293365288</v>
      </c>
      <c r="AE398" s="42">
        <f>VLOOKUP(C398,[1]Sheet2!$A$1:$AS$610,29,FALSE)</f>
        <v>4000000000</v>
      </c>
      <c r="AF398" s="42">
        <f t="shared" si="312"/>
        <v>1125433778799</v>
      </c>
      <c r="AG398" s="42">
        <f>VLOOKUP(C398,[1]Sheet2!$A$1:$AS$610,31,FALSE)</f>
        <v>36415610450</v>
      </c>
      <c r="AH398" s="42">
        <f>VLOOKUP(C398,[1]Sheet2!$A$1:$AS$610,32,FALSE)</f>
        <v>446261264265</v>
      </c>
      <c r="AI398" s="42">
        <f>VLOOKUP(C398,[1]Sheet2!$A$1:$AS$610,33,FALSE)</f>
        <v>642756904084</v>
      </c>
      <c r="AJ398" s="42">
        <f t="shared" si="313"/>
        <v>753711556208</v>
      </c>
      <c r="AK398" s="42">
        <f>VLOOKUP(C398,[1]Sheet2!$A$1:$AS$610,35,FALSE)</f>
        <v>753711556208</v>
      </c>
      <c r="AL398" s="42">
        <f>VLOOKUP(C398,[1]Sheet2!$A$1:$AS$610,36,FALSE)</f>
        <v>0</v>
      </c>
      <c r="AM398" s="42">
        <f>VLOOKUP(C398,[1]Sheet2!$A$1:$AS$610,37,FALSE)</f>
        <v>0</v>
      </c>
      <c r="AN398" s="42">
        <f>VLOOKUP(C398,[1]Sheet2!$A$1:$AS$610,38,FALSE)</f>
        <v>0</v>
      </c>
      <c r="AO398" s="42">
        <f>VLOOKUP(C398,[1]Sheet2!$A$1:$AS$610,39,FALSE)</f>
        <v>0</v>
      </c>
      <c r="AP398" s="42">
        <f>VLOOKUP(C398,[1]Sheet2!$A$1:$AS$610,40,FALSE)</f>
        <v>0</v>
      </c>
      <c r="AQ398" s="42">
        <f t="shared" si="314"/>
        <v>0</v>
      </c>
      <c r="AR398" s="42">
        <f>VLOOKUP(C398,[1]Sheet2!$A$1:$AS$610,42,FALSE)</f>
        <v>0</v>
      </c>
      <c r="AS398" s="42">
        <f>VLOOKUP(C398,[1]Sheet2!$A$1:$AS$610,43,FALSE)</f>
        <v>0</v>
      </c>
      <c r="AT398" s="42">
        <f>VLOOKUP(C398,[1]Sheet2!$A$1:$AS$610,44,FALSE)</f>
        <v>0</v>
      </c>
      <c r="AU398" s="42">
        <f>VLOOKUP(C398,[1]Sheet2!$A$1:$AS$610,45,FALSE)</f>
        <v>0</v>
      </c>
      <c r="AV398" s="43">
        <f t="shared" si="315"/>
        <v>-753711556208</v>
      </c>
      <c r="AW398" s="43">
        <f t="shared" si="296"/>
        <v>753711556208</v>
      </c>
      <c r="AX398" s="44">
        <f t="shared" si="277"/>
        <v>0</v>
      </c>
    </row>
    <row r="399" spans="1:50" s="45" customFormat="1" ht="15" customHeight="1" x14ac:dyDescent="0.25">
      <c r="A399" s="37">
        <f t="shared" si="316"/>
        <v>306</v>
      </c>
      <c r="B399" s="37">
        <f t="shared" si="316"/>
        <v>11</v>
      </c>
      <c r="C399" s="38" t="s">
        <v>500</v>
      </c>
      <c r="D399" s="39" t="s">
        <v>238</v>
      </c>
      <c r="E399" s="40">
        <v>42735</v>
      </c>
      <c r="F399" s="41">
        <f t="shared" si="306"/>
        <v>1013333650875</v>
      </c>
      <c r="G399" s="42">
        <f t="shared" si="307"/>
        <v>60061903875</v>
      </c>
      <c r="H399" s="42">
        <f>VLOOKUP(C399,[1]Sheet2!$A$1:$AS$610,6,FALSE)</f>
        <v>19505000000</v>
      </c>
      <c r="I399" s="42">
        <f>VLOOKUP(C399,[1]Sheet2!$A$1:$AS$610,7,FALSE)</f>
        <v>3356605000</v>
      </c>
      <c r="J399" s="42">
        <f>VLOOKUP(C399,[1]Sheet2!$A$1:$AS$610,8,FALSE)</f>
        <v>4900298875</v>
      </c>
      <c r="K399" s="42">
        <f>VLOOKUP(C399,[1]Sheet2!$A$1:$AS$610,9,FALSE)</f>
        <v>32300000000</v>
      </c>
      <c r="L399" s="42">
        <f t="shared" si="308"/>
        <v>703526705000</v>
      </c>
      <c r="M399" s="42">
        <f>VLOOKUP(C399,[1]Sheet2!$A$1:$AS$610,11,FALSE)</f>
        <v>175615415000</v>
      </c>
      <c r="N399" s="42">
        <f>VLOOKUP(C399,[1]Sheet2!$A$1:$AS$610,12,FALSE)</f>
        <v>451047893000</v>
      </c>
      <c r="O399" s="42">
        <f>VLOOKUP(C399,[1]Sheet2!$A$1:$AS$610,13,FALSE)</f>
        <v>76863397000</v>
      </c>
      <c r="P399" s="42">
        <f t="shared" si="309"/>
        <v>249745042000</v>
      </c>
      <c r="Q399" s="42">
        <f>VLOOKUP(C399,[1]Sheet2!$A$1:$AS$610,15,FALSE)</f>
        <v>4000000000</v>
      </c>
      <c r="R399" s="42">
        <f>VLOOKUP(C399,[1]Sheet2!$A$1:$AS$610,16,FALSE)</f>
        <v>0</v>
      </c>
      <c r="S399" s="42">
        <f>VLOOKUP(C399,[1]Sheet2!$A$1:$AS$610,17,FALSE)</f>
        <v>73288910000</v>
      </c>
      <c r="T399" s="42">
        <f>VLOOKUP(C399,[1]Sheet2!$A$1:$AS$610,18,FALSE)</f>
        <v>75517491000</v>
      </c>
      <c r="U399" s="42">
        <f>VLOOKUP(C399,[1]Sheet2!$A$1:$AS$610,19,FALSE)</f>
        <v>96938641000</v>
      </c>
      <c r="V399" s="42">
        <f t="shared" si="310"/>
        <v>1186507901770</v>
      </c>
      <c r="W399" s="42">
        <f t="shared" si="311"/>
        <v>575724127859</v>
      </c>
      <c r="X399" s="42">
        <f>VLOOKUP(C399,[1]Sheet2!$A$1:$AS$610,22,FALSE)</f>
        <v>390864281309</v>
      </c>
      <c r="Y399" s="42">
        <f>VLOOKUP(C399,[1]Sheet2!$A$1:$AS$610,23,FALSE)</f>
        <v>0</v>
      </c>
      <c r="Z399" s="42">
        <f>VLOOKUP(C399,[1]Sheet2!$A$1:$AS$610,24,FALSE)</f>
        <v>0</v>
      </c>
      <c r="AA399" s="42">
        <f>VLOOKUP(C399,[1]Sheet2!$A$1:$AS$610,25,FALSE)</f>
        <v>15459734250</v>
      </c>
      <c r="AB399" s="42">
        <f>VLOOKUP(C399,[1]Sheet2!$A$1:$AS$610,26,FALSE)</f>
        <v>3640660000</v>
      </c>
      <c r="AC399" s="42">
        <f>VLOOKUP(C399,[1]Sheet2!$A$1:$AS$610,27,FALSE)</f>
        <v>2286160500</v>
      </c>
      <c r="AD399" s="42">
        <f>VLOOKUP(C399,[1]Sheet2!$A$1:$AS$610,28,FALSE)</f>
        <v>160349291800</v>
      </c>
      <c r="AE399" s="42">
        <f>VLOOKUP(C399,[1]Sheet2!$A$1:$AS$610,29,FALSE)</f>
        <v>3124000000</v>
      </c>
      <c r="AF399" s="42">
        <f t="shared" si="312"/>
        <v>610783773911</v>
      </c>
      <c r="AG399" s="42">
        <f>VLOOKUP(C399,[1]Sheet2!$A$1:$AS$610,31,FALSE)</f>
        <v>31681572600</v>
      </c>
      <c r="AH399" s="42">
        <f>VLOOKUP(C399,[1]Sheet2!$A$1:$AS$610,32,FALSE)</f>
        <v>290952568467</v>
      </c>
      <c r="AI399" s="42">
        <f>VLOOKUP(C399,[1]Sheet2!$A$1:$AS$610,33,FALSE)</f>
        <v>288149632844</v>
      </c>
      <c r="AJ399" s="42">
        <f t="shared" si="313"/>
        <v>175674250895</v>
      </c>
      <c r="AK399" s="42">
        <f>VLOOKUP(C399,[1]Sheet2!$A$1:$AS$610,35,FALSE)</f>
        <v>174174250895</v>
      </c>
      <c r="AL399" s="42">
        <f>VLOOKUP(C399,[1]Sheet2!$A$1:$AS$610,36,FALSE)</f>
        <v>0</v>
      </c>
      <c r="AM399" s="42">
        <f>VLOOKUP(C399,[1]Sheet2!$A$1:$AS$610,37,FALSE)</f>
        <v>0</v>
      </c>
      <c r="AN399" s="42">
        <f>VLOOKUP(C399,[1]Sheet2!$A$1:$AS$610,38,FALSE)</f>
        <v>1500000000</v>
      </c>
      <c r="AO399" s="42">
        <f>VLOOKUP(C399,[1]Sheet2!$A$1:$AS$610,39,FALSE)</f>
        <v>0</v>
      </c>
      <c r="AP399" s="42">
        <f>VLOOKUP(C399,[1]Sheet2!$A$1:$AS$610,40,FALSE)</f>
        <v>0</v>
      </c>
      <c r="AQ399" s="42">
        <f t="shared" si="314"/>
        <v>2500000000</v>
      </c>
      <c r="AR399" s="42">
        <f>VLOOKUP(C399,[1]Sheet2!$A$1:$AS$610,42,FALSE)</f>
        <v>0</v>
      </c>
      <c r="AS399" s="42">
        <f>VLOOKUP(C399,[1]Sheet2!$A$1:$AS$610,43,FALSE)</f>
        <v>1000000000</v>
      </c>
      <c r="AT399" s="42">
        <f>VLOOKUP(C399,[1]Sheet2!$A$1:$AS$610,44,FALSE)</f>
        <v>0</v>
      </c>
      <c r="AU399" s="42">
        <f>VLOOKUP(C399,[1]Sheet2!$A$1:$AS$610,45,FALSE)</f>
        <v>1500000000</v>
      </c>
      <c r="AV399" s="43">
        <f t="shared" si="315"/>
        <v>-173174250895</v>
      </c>
      <c r="AW399" s="43">
        <f t="shared" si="296"/>
        <v>173174250895</v>
      </c>
      <c r="AX399" s="44">
        <f t="shared" si="277"/>
        <v>0</v>
      </c>
    </row>
    <row r="400" spans="1:50" s="45" customFormat="1" ht="15" customHeight="1" x14ac:dyDescent="0.25">
      <c r="A400" s="37">
        <f t="shared" si="316"/>
        <v>307</v>
      </c>
      <c r="B400" s="37">
        <f t="shared" si="316"/>
        <v>12</v>
      </c>
      <c r="C400" s="38" t="s">
        <v>501</v>
      </c>
      <c r="D400" s="39" t="s">
        <v>258</v>
      </c>
      <c r="E400" s="40">
        <v>42734</v>
      </c>
      <c r="F400" s="41">
        <f t="shared" si="306"/>
        <v>986041159430</v>
      </c>
      <c r="G400" s="42">
        <f t="shared" si="307"/>
        <v>175000000000</v>
      </c>
      <c r="H400" s="42">
        <f>VLOOKUP(C400,[1]Sheet2!$A$1:$AS$610,6,FALSE)</f>
        <v>89014664612</v>
      </c>
      <c r="I400" s="42">
        <f>VLOOKUP(C400,[1]Sheet2!$A$1:$AS$610,7,FALSE)</f>
        <v>10967510000</v>
      </c>
      <c r="J400" s="42">
        <f>VLOOKUP(C400,[1]Sheet2!$A$1:$AS$610,8,FALSE)</f>
        <v>11800000000</v>
      </c>
      <c r="K400" s="42">
        <f>VLOOKUP(C400,[1]Sheet2!$A$1:$AS$610,9,FALSE)</f>
        <v>63217825388</v>
      </c>
      <c r="L400" s="42">
        <f t="shared" si="308"/>
        <v>682435814130</v>
      </c>
      <c r="M400" s="42">
        <f>VLOOKUP(C400,[1]Sheet2!$A$1:$AS$610,11,FALSE)</f>
        <v>91965298000</v>
      </c>
      <c r="N400" s="42">
        <f>VLOOKUP(C400,[1]Sheet2!$A$1:$AS$610,12,FALSE)</f>
        <v>467797216130</v>
      </c>
      <c r="O400" s="42">
        <f>VLOOKUP(C400,[1]Sheet2!$A$1:$AS$610,13,FALSE)</f>
        <v>122673300000</v>
      </c>
      <c r="P400" s="42">
        <f t="shared" si="309"/>
        <v>128605345300</v>
      </c>
      <c r="Q400" s="42">
        <f>VLOOKUP(C400,[1]Sheet2!$A$1:$AS$610,15,FALSE)</f>
        <v>0</v>
      </c>
      <c r="R400" s="42">
        <f>VLOOKUP(C400,[1]Sheet2!$A$1:$AS$610,16,FALSE)</f>
        <v>0</v>
      </c>
      <c r="S400" s="42">
        <f>VLOOKUP(C400,[1]Sheet2!$A$1:$AS$610,17,FALSE)</f>
        <v>74166552300</v>
      </c>
      <c r="T400" s="42">
        <f>VLOOKUP(C400,[1]Sheet2!$A$1:$AS$610,18,FALSE)</f>
        <v>54438793000</v>
      </c>
      <c r="U400" s="42">
        <f>VLOOKUP(C400,[1]Sheet2!$A$1:$AS$610,19,FALSE)</f>
        <v>0</v>
      </c>
      <c r="V400" s="42">
        <f t="shared" si="310"/>
        <v>1063163190400</v>
      </c>
      <c r="W400" s="42">
        <f t="shared" si="311"/>
        <v>425152190590</v>
      </c>
      <c r="X400" s="42">
        <f>VLOOKUP(C400,[1]Sheet2!$A$1:$AS$610,22,FALSE)</f>
        <v>403957471690</v>
      </c>
      <c r="Y400" s="42">
        <f>VLOOKUP(C400,[1]Sheet2!$A$1:$AS$610,23,FALSE)</f>
        <v>0</v>
      </c>
      <c r="Z400" s="42">
        <f>VLOOKUP(C400,[1]Sheet2!$A$1:$AS$610,24,FALSE)</f>
        <v>1781568000</v>
      </c>
      <c r="AA400" s="42">
        <f>VLOOKUP(C400,[1]Sheet2!$A$1:$AS$610,25,FALSE)</f>
        <v>16017150900</v>
      </c>
      <c r="AB400" s="42">
        <f>VLOOKUP(C400,[1]Sheet2!$A$1:$AS$610,26,FALSE)</f>
        <v>1350000000</v>
      </c>
      <c r="AC400" s="42">
        <f>VLOOKUP(C400,[1]Sheet2!$A$1:$AS$610,27,FALSE)</f>
        <v>0</v>
      </c>
      <c r="AD400" s="42">
        <f>VLOOKUP(C400,[1]Sheet2!$A$1:$AS$610,28,FALSE)</f>
        <v>1046000000</v>
      </c>
      <c r="AE400" s="42">
        <f>VLOOKUP(C400,[1]Sheet2!$A$1:$AS$610,29,FALSE)</f>
        <v>1000000000</v>
      </c>
      <c r="AF400" s="42">
        <f t="shared" si="312"/>
        <v>638010999810</v>
      </c>
      <c r="AG400" s="42">
        <f>VLOOKUP(C400,[1]Sheet2!$A$1:$AS$610,31,FALSE)</f>
        <v>30377905000</v>
      </c>
      <c r="AH400" s="42">
        <f>VLOOKUP(C400,[1]Sheet2!$A$1:$AS$610,32,FALSE)</f>
        <v>276395286110</v>
      </c>
      <c r="AI400" s="42">
        <f>VLOOKUP(C400,[1]Sheet2!$A$1:$AS$610,33,FALSE)</f>
        <v>331237808700</v>
      </c>
      <c r="AJ400" s="42">
        <f t="shared" si="313"/>
        <v>95622031370</v>
      </c>
      <c r="AK400" s="42">
        <f>VLOOKUP(C400,[1]Sheet2!$A$1:$AS$610,35,FALSE)</f>
        <v>95622031370</v>
      </c>
      <c r="AL400" s="42">
        <f>VLOOKUP(C400,[1]Sheet2!$A$1:$AS$610,36,FALSE)</f>
        <v>0</v>
      </c>
      <c r="AM400" s="42">
        <f>VLOOKUP(C400,[1]Sheet2!$A$1:$AS$610,37,FALSE)</f>
        <v>0</v>
      </c>
      <c r="AN400" s="42">
        <f>VLOOKUP(C400,[1]Sheet2!$A$1:$AS$610,38,FALSE)</f>
        <v>0</v>
      </c>
      <c r="AO400" s="42">
        <f>VLOOKUP(C400,[1]Sheet2!$A$1:$AS$610,39,FALSE)</f>
        <v>0</v>
      </c>
      <c r="AP400" s="42">
        <f>VLOOKUP(C400,[1]Sheet2!$A$1:$AS$610,40,FALSE)</f>
        <v>0</v>
      </c>
      <c r="AQ400" s="42">
        <f t="shared" si="314"/>
        <v>18500000400</v>
      </c>
      <c r="AR400" s="42">
        <f>VLOOKUP(C400,[1]Sheet2!$A$1:$AS$610,42,FALSE)</f>
        <v>0</v>
      </c>
      <c r="AS400" s="42">
        <f>VLOOKUP(C400,[1]Sheet2!$A$1:$AS$610,43,FALSE)</f>
        <v>18500000400</v>
      </c>
      <c r="AT400" s="42">
        <f>VLOOKUP(C400,[1]Sheet2!$A$1:$AS$610,44,FALSE)</f>
        <v>0</v>
      </c>
      <c r="AU400" s="42">
        <f>VLOOKUP(C400,[1]Sheet2!$A$1:$AS$610,45,FALSE)</f>
        <v>0</v>
      </c>
      <c r="AV400" s="43">
        <f t="shared" si="315"/>
        <v>-77122030970</v>
      </c>
      <c r="AW400" s="43">
        <f t="shared" si="296"/>
        <v>77122030970</v>
      </c>
      <c r="AX400" s="44">
        <f t="shared" si="277"/>
        <v>0</v>
      </c>
    </row>
    <row r="401" spans="1:50" s="45" customFormat="1" ht="15" customHeight="1" x14ac:dyDescent="0.25">
      <c r="A401" s="37">
        <f t="shared" si="316"/>
        <v>308</v>
      </c>
      <c r="B401" s="37">
        <f t="shared" si="316"/>
        <v>13</v>
      </c>
      <c r="C401" s="38" t="s">
        <v>502</v>
      </c>
      <c r="D401" s="39" t="s">
        <v>174</v>
      </c>
      <c r="E401" s="40">
        <v>42727</v>
      </c>
      <c r="F401" s="41">
        <f t="shared" si="306"/>
        <v>1481945786000</v>
      </c>
      <c r="G401" s="42">
        <f t="shared" si="307"/>
        <v>275607939000</v>
      </c>
      <c r="H401" s="42">
        <f>VLOOKUP(C401,[1]Sheet2!$A$1:$AS$610,6,FALSE)</f>
        <v>177333500000</v>
      </c>
      <c r="I401" s="42">
        <f>VLOOKUP(C401,[1]Sheet2!$A$1:$AS$610,7,FALSE)</f>
        <v>35071586000</v>
      </c>
      <c r="J401" s="42">
        <f>VLOOKUP(C401,[1]Sheet2!$A$1:$AS$610,8,FALSE)</f>
        <v>20067734700</v>
      </c>
      <c r="K401" s="42">
        <f>VLOOKUP(C401,[1]Sheet2!$A$1:$AS$610,9,FALSE)</f>
        <v>43135118300</v>
      </c>
      <c r="L401" s="42">
        <f t="shared" si="308"/>
        <v>915087252000</v>
      </c>
      <c r="M401" s="42">
        <f>VLOOKUP(C401,[1]Sheet2!$A$1:$AS$610,11,FALSE)</f>
        <v>133140992000</v>
      </c>
      <c r="N401" s="42">
        <f>VLOOKUP(C401,[1]Sheet2!$A$1:$AS$610,12,FALSE)</f>
        <v>709288709000</v>
      </c>
      <c r="O401" s="42">
        <f>VLOOKUP(C401,[1]Sheet2!$A$1:$AS$610,13,FALSE)</f>
        <v>72657551000</v>
      </c>
      <c r="P401" s="42">
        <f t="shared" si="309"/>
        <v>291250595000</v>
      </c>
      <c r="Q401" s="42">
        <f>VLOOKUP(C401,[1]Sheet2!$A$1:$AS$610,15,FALSE)</f>
        <v>300000000</v>
      </c>
      <c r="R401" s="42">
        <f>VLOOKUP(C401,[1]Sheet2!$A$1:$AS$610,16,FALSE)</f>
        <v>0</v>
      </c>
      <c r="S401" s="42">
        <f>VLOOKUP(C401,[1]Sheet2!$A$1:$AS$610,17,FALSE)</f>
        <v>169107661000</v>
      </c>
      <c r="T401" s="42">
        <f>VLOOKUP(C401,[1]Sheet2!$A$1:$AS$610,18,FALSE)</f>
        <v>121842934000</v>
      </c>
      <c r="U401" s="42">
        <f>VLOOKUP(C401,[1]Sheet2!$A$1:$AS$610,19,FALSE)</f>
        <v>0</v>
      </c>
      <c r="V401" s="42">
        <f t="shared" si="310"/>
        <v>1505302562000</v>
      </c>
      <c r="W401" s="42">
        <f t="shared" si="311"/>
        <v>808859576000</v>
      </c>
      <c r="X401" s="42">
        <f>VLOOKUP(C401,[1]Sheet2!$A$1:$AS$610,22,FALSE)</f>
        <v>766462062000</v>
      </c>
      <c r="Y401" s="42">
        <f>VLOOKUP(C401,[1]Sheet2!$A$1:$AS$610,23,FALSE)</f>
        <v>0</v>
      </c>
      <c r="Z401" s="42">
        <f>VLOOKUP(C401,[1]Sheet2!$A$1:$AS$610,24,FALSE)</f>
        <v>0</v>
      </c>
      <c r="AA401" s="42">
        <f>VLOOKUP(C401,[1]Sheet2!$A$1:$AS$610,25,FALSE)</f>
        <v>23824470000</v>
      </c>
      <c r="AB401" s="42">
        <f>VLOOKUP(C401,[1]Sheet2!$A$1:$AS$610,26,FALSE)</f>
        <v>7105000000</v>
      </c>
      <c r="AC401" s="42">
        <f>VLOOKUP(C401,[1]Sheet2!$A$1:$AS$610,27,FALSE)</f>
        <v>0</v>
      </c>
      <c r="AD401" s="42">
        <f>VLOOKUP(C401,[1]Sheet2!$A$1:$AS$610,28,FALSE)</f>
        <v>9468044000</v>
      </c>
      <c r="AE401" s="42">
        <f>VLOOKUP(C401,[1]Sheet2!$A$1:$AS$610,29,FALSE)</f>
        <v>2000000000</v>
      </c>
      <c r="AF401" s="42">
        <f t="shared" si="312"/>
        <v>696442986000</v>
      </c>
      <c r="AG401" s="42">
        <f>VLOOKUP(C401,[1]Sheet2!$A$1:$AS$610,31,FALSE)</f>
        <v>29257076500</v>
      </c>
      <c r="AH401" s="42">
        <f>VLOOKUP(C401,[1]Sheet2!$A$1:$AS$610,32,FALSE)</f>
        <v>399646387100</v>
      </c>
      <c r="AI401" s="42">
        <f>VLOOKUP(C401,[1]Sheet2!$A$1:$AS$610,33,FALSE)</f>
        <v>267539522400</v>
      </c>
      <c r="AJ401" s="42">
        <f t="shared" si="313"/>
        <v>23356776000</v>
      </c>
      <c r="AK401" s="42">
        <f>VLOOKUP(C401,[1]Sheet2!$A$1:$AS$610,35,FALSE)</f>
        <v>23356776000</v>
      </c>
      <c r="AL401" s="42">
        <f>VLOOKUP(C401,[1]Sheet2!$A$1:$AS$610,36,FALSE)</f>
        <v>0</v>
      </c>
      <c r="AM401" s="42">
        <f>VLOOKUP(C401,[1]Sheet2!$A$1:$AS$610,37,FALSE)</f>
        <v>0</v>
      </c>
      <c r="AN401" s="42">
        <f>VLOOKUP(C401,[1]Sheet2!$A$1:$AS$610,38,FALSE)</f>
        <v>0</v>
      </c>
      <c r="AO401" s="42">
        <f>VLOOKUP(C401,[1]Sheet2!$A$1:$AS$610,39,FALSE)</f>
        <v>0</v>
      </c>
      <c r="AP401" s="42">
        <f>VLOOKUP(C401,[1]Sheet2!$A$1:$AS$610,40,FALSE)</f>
        <v>0</v>
      </c>
      <c r="AQ401" s="42">
        <f t="shared" si="314"/>
        <v>0</v>
      </c>
      <c r="AR401" s="42">
        <f>VLOOKUP(C401,[1]Sheet2!$A$1:$AS$610,42,FALSE)</f>
        <v>0</v>
      </c>
      <c r="AS401" s="42">
        <f>VLOOKUP(C401,[1]Sheet2!$A$1:$AS$610,43,FALSE)</f>
        <v>0</v>
      </c>
      <c r="AT401" s="42">
        <f>VLOOKUP(C401,[1]Sheet2!$A$1:$AS$610,44,FALSE)</f>
        <v>0</v>
      </c>
      <c r="AU401" s="42">
        <f>VLOOKUP(C401,[1]Sheet2!$A$1:$AS$610,45,FALSE)</f>
        <v>0</v>
      </c>
      <c r="AV401" s="43">
        <f t="shared" si="315"/>
        <v>-23356776000</v>
      </c>
      <c r="AW401" s="43">
        <f t="shared" si="296"/>
        <v>23356776000</v>
      </c>
      <c r="AX401" s="44">
        <f t="shared" si="277"/>
        <v>0</v>
      </c>
    </row>
    <row r="402" spans="1:50" s="45" customFormat="1" ht="15" customHeight="1" x14ac:dyDescent="0.25">
      <c r="A402" s="51" t="s">
        <v>121</v>
      </c>
      <c r="B402" s="51" t="s">
        <v>121</v>
      </c>
      <c r="C402" s="52" t="s">
        <v>122</v>
      </c>
      <c r="D402" s="53"/>
      <c r="E402" s="53"/>
      <c r="F402" s="54">
        <f>SUM(F389:F399)</f>
        <v>13787989813988.811</v>
      </c>
      <c r="G402" s="54">
        <f t="shared" ref="G402:AX402" si="317">SUM(G389:G399)</f>
        <v>1208596717647.8101</v>
      </c>
      <c r="H402" s="54">
        <f t="shared" si="317"/>
        <v>273523126654.81</v>
      </c>
      <c r="I402" s="54">
        <f t="shared" si="317"/>
        <v>109527043913</v>
      </c>
      <c r="J402" s="54">
        <f t="shared" si="317"/>
        <v>93799985375</v>
      </c>
      <c r="K402" s="54">
        <f t="shared" si="317"/>
        <v>731746561705</v>
      </c>
      <c r="L402" s="54">
        <f t="shared" si="317"/>
        <v>9280665568324</v>
      </c>
      <c r="M402" s="54">
        <f t="shared" si="317"/>
        <v>2331713578479</v>
      </c>
      <c r="N402" s="54">
        <f t="shared" si="317"/>
        <v>5978920316130</v>
      </c>
      <c r="O402" s="54">
        <f t="shared" si="317"/>
        <v>970031673715</v>
      </c>
      <c r="P402" s="54">
        <f t="shared" si="317"/>
        <v>3298727528017</v>
      </c>
      <c r="Q402" s="54">
        <f t="shared" si="317"/>
        <v>86829415720</v>
      </c>
      <c r="R402" s="54">
        <f t="shared" si="317"/>
        <v>0</v>
      </c>
      <c r="S402" s="54">
        <f t="shared" si="317"/>
        <v>755954621879</v>
      </c>
      <c r="T402" s="54">
        <f t="shared" si="317"/>
        <v>1016836078418</v>
      </c>
      <c r="U402" s="54">
        <f t="shared" si="317"/>
        <v>1439107412000</v>
      </c>
      <c r="V402" s="54">
        <f t="shared" si="317"/>
        <v>15502737277985.01</v>
      </c>
      <c r="W402" s="54">
        <f t="shared" si="317"/>
        <v>8223149602764.0107</v>
      </c>
      <c r="X402" s="54">
        <f t="shared" si="317"/>
        <v>5633329727735.0098</v>
      </c>
      <c r="Y402" s="54">
        <f t="shared" si="317"/>
        <v>0</v>
      </c>
      <c r="Z402" s="54">
        <f t="shared" si="317"/>
        <v>8248000000</v>
      </c>
      <c r="AA402" s="54">
        <f t="shared" si="317"/>
        <v>189347079000</v>
      </c>
      <c r="AB402" s="54">
        <f t="shared" si="317"/>
        <v>65640375500</v>
      </c>
      <c r="AC402" s="54">
        <f t="shared" si="317"/>
        <v>28945370948</v>
      </c>
      <c r="AD402" s="54">
        <f t="shared" si="317"/>
        <v>2272001727519</v>
      </c>
      <c r="AE402" s="54">
        <f t="shared" si="317"/>
        <v>25637322062</v>
      </c>
      <c r="AF402" s="54">
        <f t="shared" si="317"/>
        <v>7279587675221</v>
      </c>
      <c r="AG402" s="54">
        <f t="shared" si="317"/>
        <v>652778552225</v>
      </c>
      <c r="AH402" s="54">
        <f t="shared" si="317"/>
        <v>3336783485221</v>
      </c>
      <c r="AI402" s="54">
        <f t="shared" si="317"/>
        <v>3290025637775</v>
      </c>
      <c r="AJ402" s="54">
        <f t="shared" si="317"/>
        <v>1823247463996.2</v>
      </c>
      <c r="AK402" s="54">
        <f t="shared" si="317"/>
        <v>1805727463996.2</v>
      </c>
      <c r="AL402" s="54">
        <f t="shared" si="317"/>
        <v>0</v>
      </c>
      <c r="AM402" s="54">
        <f t="shared" si="317"/>
        <v>0</v>
      </c>
      <c r="AN402" s="54">
        <f t="shared" si="317"/>
        <v>1500000000</v>
      </c>
      <c r="AO402" s="54">
        <f t="shared" si="317"/>
        <v>16000000000</v>
      </c>
      <c r="AP402" s="54">
        <f t="shared" si="317"/>
        <v>20000000</v>
      </c>
      <c r="AQ402" s="54">
        <f t="shared" si="317"/>
        <v>108500000000</v>
      </c>
      <c r="AR402" s="54">
        <f t="shared" si="317"/>
        <v>0</v>
      </c>
      <c r="AS402" s="54">
        <f t="shared" si="317"/>
        <v>94000000000</v>
      </c>
      <c r="AT402" s="54">
        <f t="shared" si="317"/>
        <v>2000000000</v>
      </c>
      <c r="AU402" s="54">
        <f t="shared" si="317"/>
        <v>12500000000</v>
      </c>
      <c r="AV402" s="54">
        <f t="shared" si="317"/>
        <v>-1714747463996.2</v>
      </c>
      <c r="AW402" s="54">
        <f t="shared" si="317"/>
        <v>1714747463996.2</v>
      </c>
      <c r="AX402" s="55">
        <f t="shared" si="317"/>
        <v>4.57763671875E-5</v>
      </c>
    </row>
    <row r="403" spans="1:50" s="45" customFormat="1" ht="15" customHeight="1" x14ac:dyDescent="0.25">
      <c r="A403" s="51" t="s">
        <v>123</v>
      </c>
      <c r="B403" s="51" t="s">
        <v>123</v>
      </c>
      <c r="C403" s="52" t="s">
        <v>124</v>
      </c>
      <c r="D403" s="53"/>
      <c r="E403" s="53"/>
      <c r="F403" s="54">
        <f>SUM(F400:F401)</f>
        <v>2467986945430</v>
      </c>
      <c r="G403" s="54">
        <f t="shared" ref="G403:AX403" si="318">SUM(G400:G401)</f>
        <v>450607939000</v>
      </c>
      <c r="H403" s="54">
        <f t="shared" si="318"/>
        <v>266348164612</v>
      </c>
      <c r="I403" s="54">
        <f t="shared" si="318"/>
        <v>46039096000</v>
      </c>
      <c r="J403" s="54">
        <f t="shared" si="318"/>
        <v>31867734700</v>
      </c>
      <c r="K403" s="54">
        <f t="shared" si="318"/>
        <v>106352943688</v>
      </c>
      <c r="L403" s="54">
        <f t="shared" si="318"/>
        <v>1597523066130</v>
      </c>
      <c r="M403" s="54">
        <f t="shared" si="318"/>
        <v>225106290000</v>
      </c>
      <c r="N403" s="54">
        <f t="shared" si="318"/>
        <v>1177085925130</v>
      </c>
      <c r="O403" s="54">
        <f t="shared" si="318"/>
        <v>195330851000</v>
      </c>
      <c r="P403" s="54">
        <f t="shared" si="318"/>
        <v>419855940300</v>
      </c>
      <c r="Q403" s="54">
        <f t="shared" si="318"/>
        <v>300000000</v>
      </c>
      <c r="R403" s="54">
        <f t="shared" si="318"/>
        <v>0</v>
      </c>
      <c r="S403" s="54">
        <f t="shared" si="318"/>
        <v>243274213300</v>
      </c>
      <c r="T403" s="54">
        <f t="shared" si="318"/>
        <v>176281727000</v>
      </c>
      <c r="U403" s="54">
        <f t="shared" si="318"/>
        <v>0</v>
      </c>
      <c r="V403" s="54">
        <f t="shared" si="318"/>
        <v>2568465752400</v>
      </c>
      <c r="W403" s="54">
        <f t="shared" si="318"/>
        <v>1234011766590</v>
      </c>
      <c r="X403" s="54">
        <f t="shared" si="318"/>
        <v>1170419533690</v>
      </c>
      <c r="Y403" s="54">
        <f t="shared" si="318"/>
        <v>0</v>
      </c>
      <c r="Z403" s="54">
        <f t="shared" si="318"/>
        <v>1781568000</v>
      </c>
      <c r="AA403" s="54">
        <f t="shared" si="318"/>
        <v>39841620900</v>
      </c>
      <c r="AB403" s="54">
        <f t="shared" si="318"/>
        <v>8455000000</v>
      </c>
      <c r="AC403" s="54">
        <f t="shared" si="318"/>
        <v>0</v>
      </c>
      <c r="AD403" s="54">
        <f t="shared" si="318"/>
        <v>10514044000</v>
      </c>
      <c r="AE403" s="54">
        <f t="shared" si="318"/>
        <v>3000000000</v>
      </c>
      <c r="AF403" s="54">
        <f t="shared" si="318"/>
        <v>1334453985810</v>
      </c>
      <c r="AG403" s="54">
        <f t="shared" si="318"/>
        <v>59634981500</v>
      </c>
      <c r="AH403" s="54">
        <f t="shared" si="318"/>
        <v>676041673210</v>
      </c>
      <c r="AI403" s="54">
        <f t="shared" si="318"/>
        <v>598777331100</v>
      </c>
      <c r="AJ403" s="54">
        <f t="shared" si="318"/>
        <v>118978807370</v>
      </c>
      <c r="AK403" s="54">
        <f t="shared" si="318"/>
        <v>118978807370</v>
      </c>
      <c r="AL403" s="54">
        <f t="shared" si="318"/>
        <v>0</v>
      </c>
      <c r="AM403" s="54">
        <f t="shared" si="318"/>
        <v>0</v>
      </c>
      <c r="AN403" s="54">
        <f t="shared" si="318"/>
        <v>0</v>
      </c>
      <c r="AO403" s="54">
        <f t="shared" si="318"/>
        <v>0</v>
      </c>
      <c r="AP403" s="54">
        <f t="shared" si="318"/>
        <v>0</v>
      </c>
      <c r="AQ403" s="54">
        <f t="shared" si="318"/>
        <v>18500000400</v>
      </c>
      <c r="AR403" s="54">
        <f t="shared" si="318"/>
        <v>0</v>
      </c>
      <c r="AS403" s="54">
        <f t="shared" si="318"/>
        <v>18500000400</v>
      </c>
      <c r="AT403" s="54">
        <f t="shared" si="318"/>
        <v>0</v>
      </c>
      <c r="AU403" s="54">
        <f t="shared" si="318"/>
        <v>0</v>
      </c>
      <c r="AV403" s="54">
        <f t="shared" si="318"/>
        <v>-100478806970</v>
      </c>
      <c r="AW403" s="54">
        <f t="shared" si="318"/>
        <v>100478806970</v>
      </c>
      <c r="AX403" s="55">
        <f t="shared" si="318"/>
        <v>0</v>
      </c>
    </row>
    <row r="404" spans="1:50" s="45" customFormat="1" ht="15" customHeight="1" x14ac:dyDescent="0.25">
      <c r="A404" s="51" t="s">
        <v>125</v>
      </c>
      <c r="B404" s="51" t="s">
        <v>125</v>
      </c>
      <c r="C404" s="52" t="s">
        <v>503</v>
      </c>
      <c r="D404" s="53"/>
      <c r="E404" s="53"/>
      <c r="F404" s="54">
        <f t="shared" ref="F404:AX404" si="319">F402+F403</f>
        <v>16255976759418.811</v>
      </c>
      <c r="G404" s="54">
        <f t="shared" si="319"/>
        <v>1659204656647.8101</v>
      </c>
      <c r="H404" s="54">
        <f t="shared" si="319"/>
        <v>539871291266.81</v>
      </c>
      <c r="I404" s="54">
        <f t="shared" si="319"/>
        <v>155566139913</v>
      </c>
      <c r="J404" s="54">
        <f t="shared" si="319"/>
        <v>125667720075</v>
      </c>
      <c r="K404" s="54">
        <f t="shared" si="319"/>
        <v>838099505393</v>
      </c>
      <c r="L404" s="54">
        <f t="shared" si="319"/>
        <v>10878188634454</v>
      </c>
      <c r="M404" s="54">
        <f t="shared" si="319"/>
        <v>2556819868479</v>
      </c>
      <c r="N404" s="54">
        <f t="shared" si="319"/>
        <v>7156006241260</v>
      </c>
      <c r="O404" s="54">
        <f t="shared" si="319"/>
        <v>1165362524715</v>
      </c>
      <c r="P404" s="54">
        <f t="shared" si="319"/>
        <v>3718583468317</v>
      </c>
      <c r="Q404" s="54">
        <f t="shared" si="319"/>
        <v>87129415720</v>
      </c>
      <c r="R404" s="54">
        <f t="shared" si="319"/>
        <v>0</v>
      </c>
      <c r="S404" s="54">
        <f t="shared" si="319"/>
        <v>999228835179</v>
      </c>
      <c r="T404" s="54">
        <f t="shared" si="319"/>
        <v>1193117805418</v>
      </c>
      <c r="U404" s="54">
        <f t="shared" si="319"/>
        <v>1439107412000</v>
      </c>
      <c r="V404" s="54">
        <f t="shared" si="319"/>
        <v>18071203030385.008</v>
      </c>
      <c r="W404" s="54">
        <f t="shared" si="319"/>
        <v>9457161369354.0117</v>
      </c>
      <c r="X404" s="54">
        <f t="shared" si="319"/>
        <v>6803749261425.0098</v>
      </c>
      <c r="Y404" s="54">
        <f t="shared" si="319"/>
        <v>0</v>
      </c>
      <c r="Z404" s="54">
        <f t="shared" si="319"/>
        <v>10029568000</v>
      </c>
      <c r="AA404" s="54">
        <f t="shared" si="319"/>
        <v>229188699900</v>
      </c>
      <c r="AB404" s="54">
        <f t="shared" si="319"/>
        <v>74095375500</v>
      </c>
      <c r="AC404" s="54">
        <f t="shared" si="319"/>
        <v>28945370948</v>
      </c>
      <c r="AD404" s="54">
        <f t="shared" si="319"/>
        <v>2282515771519</v>
      </c>
      <c r="AE404" s="54">
        <f t="shared" si="319"/>
        <v>28637322062</v>
      </c>
      <c r="AF404" s="54">
        <f t="shared" si="319"/>
        <v>8614041661031</v>
      </c>
      <c r="AG404" s="54">
        <f t="shared" si="319"/>
        <v>712413533725</v>
      </c>
      <c r="AH404" s="54">
        <f t="shared" si="319"/>
        <v>4012825158431</v>
      </c>
      <c r="AI404" s="54">
        <f t="shared" si="319"/>
        <v>3888802968875</v>
      </c>
      <c r="AJ404" s="54">
        <f t="shared" si="319"/>
        <v>1942226271366.2</v>
      </c>
      <c r="AK404" s="54">
        <f t="shared" si="319"/>
        <v>1924706271366.2</v>
      </c>
      <c r="AL404" s="54">
        <f t="shared" si="319"/>
        <v>0</v>
      </c>
      <c r="AM404" s="54">
        <f t="shared" si="319"/>
        <v>0</v>
      </c>
      <c r="AN404" s="54">
        <f t="shared" si="319"/>
        <v>1500000000</v>
      </c>
      <c r="AO404" s="54">
        <f t="shared" si="319"/>
        <v>16000000000</v>
      </c>
      <c r="AP404" s="54">
        <f t="shared" si="319"/>
        <v>20000000</v>
      </c>
      <c r="AQ404" s="54">
        <f t="shared" si="319"/>
        <v>127000000400</v>
      </c>
      <c r="AR404" s="54">
        <f t="shared" si="319"/>
        <v>0</v>
      </c>
      <c r="AS404" s="54">
        <f t="shared" si="319"/>
        <v>112500000400</v>
      </c>
      <c r="AT404" s="54">
        <f t="shared" si="319"/>
        <v>2000000000</v>
      </c>
      <c r="AU404" s="54">
        <f t="shared" si="319"/>
        <v>12500000000</v>
      </c>
      <c r="AV404" s="54">
        <f t="shared" si="319"/>
        <v>-1815226270966.2</v>
      </c>
      <c r="AW404" s="54">
        <f t="shared" si="319"/>
        <v>1815226270966.2</v>
      </c>
      <c r="AX404" s="55">
        <f t="shared" si="319"/>
        <v>4.57763671875E-5</v>
      </c>
    </row>
    <row r="405" spans="1:50" s="45" customFormat="1" ht="15" customHeight="1" x14ac:dyDescent="0.25">
      <c r="A405" s="51" t="s">
        <v>127</v>
      </c>
      <c r="B405" s="51" t="s">
        <v>127</v>
      </c>
      <c r="C405" s="52" t="s">
        <v>504</v>
      </c>
      <c r="D405" s="53"/>
      <c r="E405" s="53"/>
      <c r="F405" s="54">
        <f t="shared" ref="F405:AX405" si="320">F404+F388</f>
        <v>21755036750418.812</v>
      </c>
      <c r="G405" s="54">
        <f t="shared" si="320"/>
        <v>4864948405647.8105</v>
      </c>
      <c r="H405" s="54">
        <f t="shared" si="320"/>
        <v>3225518204266.8101</v>
      </c>
      <c r="I405" s="54">
        <f t="shared" si="320"/>
        <v>181026544913</v>
      </c>
      <c r="J405" s="54">
        <f t="shared" si="320"/>
        <v>176305880075</v>
      </c>
      <c r="K405" s="54">
        <f t="shared" si="320"/>
        <v>1282097776393</v>
      </c>
      <c r="L405" s="54">
        <f t="shared" si="320"/>
        <v>13139203025454</v>
      </c>
      <c r="M405" s="54">
        <f t="shared" si="320"/>
        <v>2949758040479</v>
      </c>
      <c r="N405" s="54">
        <f t="shared" si="320"/>
        <v>8267206978260</v>
      </c>
      <c r="O405" s="54">
        <f t="shared" si="320"/>
        <v>1922238006715</v>
      </c>
      <c r="P405" s="54">
        <f t="shared" si="320"/>
        <v>3750885319317</v>
      </c>
      <c r="Q405" s="54">
        <f t="shared" si="320"/>
        <v>119431266720</v>
      </c>
      <c r="R405" s="54">
        <f t="shared" si="320"/>
        <v>0</v>
      </c>
      <c r="S405" s="54">
        <f t="shared" si="320"/>
        <v>999228835179</v>
      </c>
      <c r="T405" s="54">
        <f t="shared" si="320"/>
        <v>1193117805418</v>
      </c>
      <c r="U405" s="54">
        <f t="shared" si="320"/>
        <v>1439107412000</v>
      </c>
      <c r="V405" s="54">
        <f t="shared" si="320"/>
        <v>23603763021385.008</v>
      </c>
      <c r="W405" s="54">
        <f t="shared" si="320"/>
        <v>12423637959825.012</v>
      </c>
      <c r="X405" s="54">
        <f t="shared" si="320"/>
        <v>8091148910896.0098</v>
      </c>
      <c r="Y405" s="54">
        <f t="shared" si="320"/>
        <v>0</v>
      </c>
      <c r="Z405" s="54">
        <f t="shared" si="320"/>
        <v>10029568000</v>
      </c>
      <c r="AA405" s="54">
        <f t="shared" si="320"/>
        <v>785368699900</v>
      </c>
      <c r="AB405" s="54">
        <f t="shared" si="320"/>
        <v>74095375500</v>
      </c>
      <c r="AC405" s="54">
        <f t="shared" si="320"/>
        <v>1143377909948</v>
      </c>
      <c r="AD405" s="54">
        <f t="shared" si="320"/>
        <v>2283980173519</v>
      </c>
      <c r="AE405" s="54">
        <f t="shared" si="320"/>
        <v>35637322062</v>
      </c>
      <c r="AF405" s="54">
        <f t="shared" si="320"/>
        <v>11180125061560</v>
      </c>
      <c r="AG405" s="54">
        <f t="shared" si="320"/>
        <v>841634410687</v>
      </c>
      <c r="AH405" s="54">
        <f t="shared" si="320"/>
        <v>5444807755416</v>
      </c>
      <c r="AI405" s="54">
        <f t="shared" si="320"/>
        <v>4893682895457</v>
      </c>
      <c r="AJ405" s="54">
        <f t="shared" si="320"/>
        <v>2007226271366.2</v>
      </c>
      <c r="AK405" s="54">
        <f t="shared" si="320"/>
        <v>1989706271366.2</v>
      </c>
      <c r="AL405" s="54">
        <f t="shared" si="320"/>
        <v>0</v>
      </c>
      <c r="AM405" s="54">
        <f t="shared" si="320"/>
        <v>0</v>
      </c>
      <c r="AN405" s="54">
        <f t="shared" si="320"/>
        <v>1500000000</v>
      </c>
      <c r="AO405" s="54">
        <f t="shared" si="320"/>
        <v>16000000000</v>
      </c>
      <c r="AP405" s="54">
        <f t="shared" si="320"/>
        <v>20000000</v>
      </c>
      <c r="AQ405" s="54">
        <f t="shared" si="320"/>
        <v>158500000400</v>
      </c>
      <c r="AR405" s="54">
        <f t="shared" si="320"/>
        <v>0</v>
      </c>
      <c r="AS405" s="54">
        <f t="shared" si="320"/>
        <v>144000000400</v>
      </c>
      <c r="AT405" s="54">
        <f t="shared" si="320"/>
        <v>2000000000</v>
      </c>
      <c r="AU405" s="54">
        <f t="shared" si="320"/>
        <v>12500000000</v>
      </c>
      <c r="AV405" s="54">
        <f t="shared" si="320"/>
        <v>-1848726270966.2</v>
      </c>
      <c r="AW405" s="54">
        <f t="shared" si="320"/>
        <v>1848726270966.2</v>
      </c>
      <c r="AX405" s="55">
        <f t="shared" si="320"/>
        <v>4.57763671875E-5</v>
      </c>
    </row>
    <row r="406" spans="1:50" ht="15" customHeight="1" x14ac:dyDescent="0.25">
      <c r="A406" s="29" t="s">
        <v>505</v>
      </c>
      <c r="B406" s="29" t="s">
        <v>505</v>
      </c>
      <c r="C406" s="30" t="s">
        <v>506</v>
      </c>
      <c r="D406" s="31" t="s">
        <v>103</v>
      </c>
      <c r="E406" s="32">
        <v>42760</v>
      </c>
      <c r="F406" s="56">
        <f t="shared" ref="F406" si="321">G406+L406+P406</f>
        <v>8098900000000</v>
      </c>
      <c r="G406" s="34">
        <f t="shared" ref="G406" si="322">H406+I406+J406+K406</f>
        <v>3987452610000</v>
      </c>
      <c r="H406" s="34">
        <f>VLOOKUP(C406,[1]Sheet2!$A$1:$AS$610,6,FALSE)</f>
        <v>3034590000000</v>
      </c>
      <c r="I406" s="34">
        <f>VLOOKUP(C406,[1]Sheet2!$A$1:$AS$610,7,FALSE)</f>
        <v>23133125000</v>
      </c>
      <c r="J406" s="34">
        <f>VLOOKUP(C406,[1]Sheet2!$A$1:$AS$610,8,FALSE)</f>
        <v>161561830000</v>
      </c>
      <c r="K406" s="34">
        <f>VLOOKUP(C406,[1]Sheet2!$A$1:$AS$610,9,FALSE)</f>
        <v>768167655000</v>
      </c>
      <c r="L406" s="34">
        <f t="shared" ref="L406" si="323">M406+N406+O406</f>
        <v>3952452947000</v>
      </c>
      <c r="M406" s="34">
        <f>VLOOKUP(C406,[1]Sheet2!$A$1:$AS$610,11,FALSE)</f>
        <v>2308624144000</v>
      </c>
      <c r="N406" s="34">
        <f>VLOOKUP(C406,[1]Sheet2!$A$1:$AS$610,12,FALSE)</f>
        <v>649653899000</v>
      </c>
      <c r="O406" s="34">
        <f>VLOOKUP(C406,[1]Sheet2!$A$1:$AS$610,13,FALSE)</f>
        <v>994174904000</v>
      </c>
      <c r="P406" s="34">
        <f t="shared" ref="P406" si="324">Q406+R406+S406+T406+U406</f>
        <v>158994443000</v>
      </c>
      <c r="Q406" s="34">
        <f>VLOOKUP(C406,[1]Sheet2!$A$1:$AS$610,15,FALSE)</f>
        <v>11902000000</v>
      </c>
      <c r="R406" s="34">
        <f>VLOOKUP(C406,[1]Sheet2!$A$1:$AS$610,16,FALSE)</f>
        <v>0</v>
      </c>
      <c r="S406" s="34">
        <f>VLOOKUP(C406,[1]Sheet2!$A$1:$AS$610,17,FALSE)</f>
        <v>0</v>
      </c>
      <c r="T406" s="34">
        <f>VLOOKUP(C406,[1]Sheet2!$A$1:$AS$610,18,FALSE)</f>
        <v>147092443000</v>
      </c>
      <c r="U406" s="34">
        <f>VLOOKUP(C406,[1]Sheet2!$A$1:$AS$610,19,FALSE)</f>
        <v>0</v>
      </c>
      <c r="V406" s="34">
        <f t="shared" ref="V406" si="325">W406+AF406</f>
        <v>8098900000000</v>
      </c>
      <c r="W406" s="34">
        <f t="shared" ref="W406" si="326">X406+Y406+Z406+AA406+AB406+AC406+AD406+AE406</f>
        <v>5278546305000</v>
      </c>
      <c r="X406" s="34">
        <f>VLOOKUP(C406,[1]Sheet2!$A$1:$AS$610,22,FALSE)</f>
        <v>1949609201770</v>
      </c>
      <c r="Y406" s="34">
        <f>VLOOKUP(C406,[1]Sheet2!$A$1:$AS$610,23,FALSE)</f>
        <v>0</v>
      </c>
      <c r="Z406" s="34">
        <f>VLOOKUP(C406,[1]Sheet2!$A$1:$AS$610,24,FALSE)</f>
        <v>0</v>
      </c>
      <c r="AA406" s="34">
        <f>VLOOKUP(C406,[1]Sheet2!$A$1:$AS$610,25,FALSE)</f>
        <v>867158700000</v>
      </c>
      <c r="AB406" s="34">
        <f>VLOOKUP(C406,[1]Sheet2!$A$1:$AS$610,26,FALSE)</f>
        <v>5010000000</v>
      </c>
      <c r="AC406" s="34">
        <f>VLOOKUP(C406,[1]Sheet2!$A$1:$AS$610,27,FALSE)</f>
        <v>1825627075000</v>
      </c>
      <c r="AD406" s="34">
        <f>VLOOKUP(C406,[1]Sheet2!$A$1:$AS$610,28,FALSE)</f>
        <v>621141328230</v>
      </c>
      <c r="AE406" s="34">
        <f>VLOOKUP(C406,[1]Sheet2!$A$1:$AS$610,29,FALSE)</f>
        <v>10000000000</v>
      </c>
      <c r="AF406" s="34">
        <f t="shared" ref="AF406" si="327">AG406+AH406+AI406</f>
        <v>2820353695000</v>
      </c>
      <c r="AG406" s="34">
        <f>VLOOKUP(C406,[1]Sheet2!$A$1:$AS$610,31,FALSE)</f>
        <v>223723284928</v>
      </c>
      <c r="AH406" s="34">
        <f>VLOOKUP(C406,[1]Sheet2!$A$1:$AS$610,32,FALSE)</f>
        <v>1670776456472</v>
      </c>
      <c r="AI406" s="34">
        <f>VLOOKUP(C406,[1]Sheet2!$A$1:$AS$610,33,FALSE)</f>
        <v>925853953600</v>
      </c>
      <c r="AJ406" s="34">
        <f t="shared" ref="AJ406" si="328">AK406+AL406+AM406+AN406+AO406+AP406</f>
        <v>0</v>
      </c>
      <c r="AK406" s="34">
        <f>VLOOKUP(C406,[1]Sheet2!$A$1:$AS$610,35,FALSE)</f>
        <v>0</v>
      </c>
      <c r="AL406" s="34">
        <f>VLOOKUP(C406,[1]Sheet2!$A$1:$AS$610,36,FALSE)</f>
        <v>0</v>
      </c>
      <c r="AM406" s="34">
        <f>VLOOKUP(C406,[1]Sheet2!$A$1:$AS$610,37,FALSE)</f>
        <v>0</v>
      </c>
      <c r="AN406" s="34">
        <f>VLOOKUP(C406,[1]Sheet2!$A$1:$AS$610,38,FALSE)</f>
        <v>0</v>
      </c>
      <c r="AO406" s="34">
        <f>VLOOKUP(C406,[1]Sheet2!$A$1:$AS$610,39,FALSE)</f>
        <v>0</v>
      </c>
      <c r="AP406" s="34">
        <f>VLOOKUP(C406,[1]Sheet2!$A$1:$AS$610,40,FALSE)</f>
        <v>0</v>
      </c>
      <c r="AQ406" s="34">
        <f t="shared" ref="AQ406" si="329">AR406+AS406+AT406+AU406</f>
        <v>0</v>
      </c>
      <c r="AR406" s="34">
        <f>VLOOKUP(C406,[1]Sheet2!$A$1:$AS$610,42,FALSE)</f>
        <v>0</v>
      </c>
      <c r="AS406" s="34">
        <f>VLOOKUP(C406,[1]Sheet2!$A$1:$AS$610,43,FALSE)</f>
        <v>0</v>
      </c>
      <c r="AT406" s="34">
        <f>VLOOKUP(C406,[1]Sheet2!$A$1:$AS$610,44,FALSE)</f>
        <v>0</v>
      </c>
      <c r="AU406" s="34">
        <f>VLOOKUP(C406,[1]Sheet2!$A$1:$AS$610,45,FALSE)</f>
        <v>0</v>
      </c>
      <c r="AV406" s="35">
        <f t="shared" ref="AV406" si="330">F406-V406</f>
        <v>0</v>
      </c>
      <c r="AW406" s="35">
        <f t="shared" ref="AW406" si="331">AJ406-AQ406</f>
        <v>0</v>
      </c>
      <c r="AX406" s="36">
        <f t="shared" ref="AX406:AX468" si="332">AW406+AV406</f>
        <v>0</v>
      </c>
    </row>
    <row r="407" spans="1:50" s="45" customFormat="1" ht="15" customHeight="1" x14ac:dyDescent="0.25">
      <c r="A407" s="46">
        <f>A401+1</f>
        <v>309</v>
      </c>
      <c r="B407" s="46">
        <v>1</v>
      </c>
      <c r="C407" s="38" t="s">
        <v>507</v>
      </c>
      <c r="D407" s="39" t="s">
        <v>90</v>
      </c>
      <c r="E407" s="40">
        <v>42727</v>
      </c>
      <c r="F407" s="41">
        <f t="shared" si="306"/>
        <v>1845353044000</v>
      </c>
      <c r="G407" s="42">
        <f t="shared" si="307"/>
        <v>197318448800</v>
      </c>
      <c r="H407" s="42">
        <f>VLOOKUP(C407,[1]Sheet2!$A$1:$AS$610,6,FALSE)</f>
        <v>41677056000</v>
      </c>
      <c r="I407" s="42">
        <f>VLOOKUP(C407,[1]Sheet2!$A$1:$AS$610,7,FALSE)</f>
        <v>12341857000</v>
      </c>
      <c r="J407" s="42">
        <f>VLOOKUP(C407,[1]Sheet2!$A$1:$AS$610,8,FALSE)</f>
        <v>17705254000</v>
      </c>
      <c r="K407" s="42">
        <f>VLOOKUP(C407,[1]Sheet2!$A$1:$AS$610,9,FALSE)</f>
        <v>125594281800</v>
      </c>
      <c r="L407" s="42">
        <f t="shared" si="308"/>
        <v>1335850148200</v>
      </c>
      <c r="M407" s="42">
        <f>VLOOKUP(C407,[1]Sheet2!$A$1:$AS$610,11,FALSE)</f>
        <v>590271443200</v>
      </c>
      <c r="N407" s="42">
        <f>VLOOKUP(C407,[1]Sheet2!$A$1:$AS$610,12,FALSE)</f>
        <v>594492135000</v>
      </c>
      <c r="O407" s="42">
        <f>VLOOKUP(C407,[1]Sheet2!$A$1:$AS$610,13,FALSE)</f>
        <v>151086570000</v>
      </c>
      <c r="P407" s="42">
        <f t="shared" si="309"/>
        <v>312184447000</v>
      </c>
      <c r="Q407" s="42">
        <f>VLOOKUP(C407,[1]Sheet2!$A$1:$AS$610,15,FALSE)</f>
        <v>0</v>
      </c>
      <c r="R407" s="42">
        <f>VLOOKUP(C407,[1]Sheet2!$A$1:$AS$610,16,FALSE)</f>
        <v>0</v>
      </c>
      <c r="S407" s="42">
        <f>VLOOKUP(C407,[1]Sheet2!$A$1:$AS$610,17,FALSE)</f>
        <v>143215805000</v>
      </c>
      <c r="T407" s="42">
        <f>VLOOKUP(C407,[1]Sheet2!$A$1:$AS$610,18,FALSE)</f>
        <v>84862155000</v>
      </c>
      <c r="U407" s="42">
        <f>VLOOKUP(C407,[1]Sheet2!$A$1:$AS$610,19,FALSE)</f>
        <v>84106487000</v>
      </c>
      <c r="V407" s="42">
        <f t="shared" si="310"/>
        <v>1839370283200</v>
      </c>
      <c r="W407" s="42">
        <f t="shared" si="311"/>
        <v>933598552200</v>
      </c>
      <c r="X407" s="42">
        <f>VLOOKUP(C407,[1]Sheet2!$A$1:$AS$610,22,FALSE)</f>
        <v>576294826000</v>
      </c>
      <c r="Y407" s="42">
        <f>VLOOKUP(C407,[1]Sheet2!$A$1:$AS$610,23,FALSE)</f>
        <v>0</v>
      </c>
      <c r="Z407" s="42">
        <f>VLOOKUP(C407,[1]Sheet2!$A$1:$AS$610,24,FALSE)</f>
        <v>0</v>
      </c>
      <c r="AA407" s="42">
        <f>VLOOKUP(C407,[1]Sheet2!$A$1:$AS$610,25,FALSE)</f>
        <v>16280400000</v>
      </c>
      <c r="AB407" s="42">
        <f>VLOOKUP(C407,[1]Sheet2!$A$1:$AS$610,26,FALSE)</f>
        <v>6000000000</v>
      </c>
      <c r="AC407" s="42">
        <f>VLOOKUP(C407,[1]Sheet2!$A$1:$AS$610,27,FALSE)</f>
        <v>5500000000</v>
      </c>
      <c r="AD407" s="42">
        <f>VLOOKUP(C407,[1]Sheet2!$A$1:$AS$610,28,FALSE)</f>
        <v>327023326200</v>
      </c>
      <c r="AE407" s="42">
        <f>VLOOKUP(C407,[1]Sheet2!$A$1:$AS$610,29,FALSE)</f>
        <v>2500000000</v>
      </c>
      <c r="AF407" s="42">
        <f t="shared" si="312"/>
        <v>905771731000</v>
      </c>
      <c r="AG407" s="42">
        <f>VLOOKUP(C407,[1]Sheet2!$A$1:$AS$610,31,FALSE)</f>
        <v>73893318750</v>
      </c>
      <c r="AH407" s="42">
        <f>VLOOKUP(C407,[1]Sheet2!$A$1:$AS$610,32,FALSE)</f>
        <v>417422744720</v>
      </c>
      <c r="AI407" s="42">
        <f>VLOOKUP(C407,[1]Sheet2!$A$1:$AS$610,33,FALSE)</f>
        <v>414455667530</v>
      </c>
      <c r="AJ407" s="42">
        <f t="shared" si="313"/>
        <v>1517239200</v>
      </c>
      <c r="AK407" s="42">
        <f>VLOOKUP(C407,[1]Sheet2!$A$1:$AS$610,35,FALSE)</f>
        <v>1517239200</v>
      </c>
      <c r="AL407" s="42">
        <f>VLOOKUP(C407,[1]Sheet2!$A$1:$AS$610,36,FALSE)</f>
        <v>0</v>
      </c>
      <c r="AM407" s="42">
        <f>VLOOKUP(C407,[1]Sheet2!$A$1:$AS$610,37,FALSE)</f>
        <v>0</v>
      </c>
      <c r="AN407" s="42">
        <f>VLOOKUP(C407,[1]Sheet2!$A$1:$AS$610,38,FALSE)</f>
        <v>0</v>
      </c>
      <c r="AO407" s="42">
        <f>VLOOKUP(C407,[1]Sheet2!$A$1:$AS$610,39,FALSE)</f>
        <v>0</v>
      </c>
      <c r="AP407" s="42">
        <f>VLOOKUP(C407,[1]Sheet2!$A$1:$AS$610,40,FALSE)</f>
        <v>0</v>
      </c>
      <c r="AQ407" s="42">
        <f t="shared" si="314"/>
        <v>7500000000</v>
      </c>
      <c r="AR407" s="42">
        <f>VLOOKUP(C407,[1]Sheet2!$A$1:$AS$610,42,FALSE)</f>
        <v>0</v>
      </c>
      <c r="AS407" s="42">
        <f>VLOOKUP(C407,[1]Sheet2!$A$1:$AS$610,43,FALSE)</f>
        <v>7500000000</v>
      </c>
      <c r="AT407" s="42">
        <f>VLOOKUP(C407,[1]Sheet2!$A$1:$AS$610,44,FALSE)</f>
        <v>0</v>
      </c>
      <c r="AU407" s="42">
        <f>VLOOKUP(C407,[1]Sheet2!$A$1:$AS$610,45,FALSE)</f>
        <v>0</v>
      </c>
      <c r="AV407" s="43">
        <f t="shared" si="315"/>
        <v>5982760800</v>
      </c>
      <c r="AW407" s="43">
        <f t="shared" si="296"/>
        <v>-5982760800</v>
      </c>
      <c r="AX407" s="44">
        <f t="shared" si="332"/>
        <v>0</v>
      </c>
    </row>
    <row r="408" spans="1:50" s="45" customFormat="1" ht="15" customHeight="1" x14ac:dyDescent="0.25">
      <c r="A408" s="37">
        <f t="shared" ref="A408:B416" si="333">A407+1</f>
        <v>310</v>
      </c>
      <c r="B408" s="37">
        <f t="shared" si="333"/>
        <v>2</v>
      </c>
      <c r="C408" s="38" t="s">
        <v>508</v>
      </c>
      <c r="D408" s="39" t="s">
        <v>96</v>
      </c>
      <c r="E408" s="40">
        <v>42734</v>
      </c>
      <c r="F408" s="41">
        <f t="shared" si="306"/>
        <v>1764228546811</v>
      </c>
      <c r="G408" s="42">
        <f t="shared" si="307"/>
        <v>125680727050</v>
      </c>
      <c r="H408" s="42">
        <f>VLOOKUP(C408,[1]Sheet2!$A$1:$AS$610,6,FALSE)</f>
        <v>21435000000</v>
      </c>
      <c r="I408" s="42">
        <f>VLOOKUP(C408,[1]Sheet2!$A$1:$AS$610,7,FALSE)</f>
        <v>11947785405</v>
      </c>
      <c r="J408" s="42">
        <f>VLOOKUP(C408,[1]Sheet2!$A$1:$AS$610,8,FALSE)</f>
        <v>5250000000</v>
      </c>
      <c r="K408" s="42">
        <f>VLOOKUP(C408,[1]Sheet2!$A$1:$AS$610,9,FALSE)</f>
        <v>87047941645</v>
      </c>
      <c r="L408" s="42">
        <f t="shared" si="308"/>
        <v>1189132775000</v>
      </c>
      <c r="M408" s="42">
        <f>VLOOKUP(C408,[1]Sheet2!$A$1:$AS$610,11,FALSE)</f>
        <v>509765531000</v>
      </c>
      <c r="N408" s="42">
        <f>VLOOKUP(C408,[1]Sheet2!$A$1:$AS$610,12,FALSE)</f>
        <v>611428581000</v>
      </c>
      <c r="O408" s="42">
        <f>VLOOKUP(C408,[1]Sheet2!$A$1:$AS$610,13,FALSE)</f>
        <v>67938663000</v>
      </c>
      <c r="P408" s="42">
        <f t="shared" si="309"/>
        <v>449415044761</v>
      </c>
      <c r="Q408" s="42">
        <f>VLOOKUP(C408,[1]Sheet2!$A$1:$AS$610,15,FALSE)</f>
        <v>0</v>
      </c>
      <c r="R408" s="42">
        <f>VLOOKUP(C408,[1]Sheet2!$A$1:$AS$610,16,FALSE)</f>
        <v>0</v>
      </c>
      <c r="S408" s="42">
        <f>VLOOKUP(C408,[1]Sheet2!$A$1:$AS$610,17,FALSE)</f>
        <v>107958986000</v>
      </c>
      <c r="T408" s="42">
        <f>VLOOKUP(C408,[1]Sheet2!$A$1:$AS$610,18,FALSE)</f>
        <v>102873101000</v>
      </c>
      <c r="U408" s="42">
        <f>VLOOKUP(C408,[1]Sheet2!$A$1:$AS$610,19,FALSE)</f>
        <v>238582957761</v>
      </c>
      <c r="V408" s="42">
        <f t="shared" si="310"/>
        <v>1987519209264</v>
      </c>
      <c r="W408" s="42">
        <f t="shared" si="311"/>
        <v>760302878624.32996</v>
      </c>
      <c r="X408" s="42">
        <f>VLOOKUP(C408,[1]Sheet2!$A$1:$AS$610,22,FALSE)</f>
        <v>445120111741.85999</v>
      </c>
      <c r="Y408" s="42">
        <f>VLOOKUP(C408,[1]Sheet2!$A$1:$AS$610,23,FALSE)</f>
        <v>0</v>
      </c>
      <c r="Z408" s="42">
        <f>VLOOKUP(C408,[1]Sheet2!$A$1:$AS$610,24,FALSE)</f>
        <v>5931137660</v>
      </c>
      <c r="AA408" s="42">
        <f>VLOOKUP(C408,[1]Sheet2!$A$1:$AS$610,25,FALSE)</f>
        <v>72821488000</v>
      </c>
      <c r="AB408" s="42">
        <f>VLOOKUP(C408,[1]Sheet2!$A$1:$AS$610,26,FALSE)</f>
        <v>26201960000</v>
      </c>
      <c r="AC408" s="42">
        <f>VLOOKUP(C408,[1]Sheet2!$A$1:$AS$610,27,FALSE)</f>
        <v>0</v>
      </c>
      <c r="AD408" s="42">
        <f>VLOOKUP(C408,[1]Sheet2!$A$1:$AS$610,28,FALSE)</f>
        <v>207228181222.47</v>
      </c>
      <c r="AE408" s="42">
        <f>VLOOKUP(C408,[1]Sheet2!$A$1:$AS$610,29,FALSE)</f>
        <v>3000000000</v>
      </c>
      <c r="AF408" s="42">
        <f t="shared" si="312"/>
        <v>1227216330639.6699</v>
      </c>
      <c r="AG408" s="42">
        <f>VLOOKUP(C408,[1]Sheet2!$A$1:$AS$610,31,FALSE)</f>
        <v>226521863120.69</v>
      </c>
      <c r="AH408" s="42">
        <f>VLOOKUP(C408,[1]Sheet2!$A$1:$AS$610,32,FALSE)</f>
        <v>322780931074.19</v>
      </c>
      <c r="AI408" s="42">
        <f>VLOOKUP(C408,[1]Sheet2!$A$1:$AS$610,33,FALSE)</f>
        <v>677913536444.79004</v>
      </c>
      <c r="AJ408" s="42">
        <f t="shared" si="313"/>
        <v>231790662453</v>
      </c>
      <c r="AK408" s="42">
        <f>VLOOKUP(C408,[1]Sheet2!$A$1:$AS$610,35,FALSE)</f>
        <v>231790662453</v>
      </c>
      <c r="AL408" s="42">
        <f>VLOOKUP(C408,[1]Sheet2!$A$1:$AS$610,36,FALSE)</f>
        <v>0</v>
      </c>
      <c r="AM408" s="42">
        <f>VLOOKUP(C408,[1]Sheet2!$A$1:$AS$610,37,FALSE)</f>
        <v>0</v>
      </c>
      <c r="AN408" s="42">
        <f>VLOOKUP(C408,[1]Sheet2!$A$1:$AS$610,38,FALSE)</f>
        <v>0</v>
      </c>
      <c r="AO408" s="42">
        <f>VLOOKUP(C408,[1]Sheet2!$A$1:$AS$610,39,FALSE)</f>
        <v>0</v>
      </c>
      <c r="AP408" s="42">
        <f>VLOOKUP(C408,[1]Sheet2!$A$1:$AS$610,40,FALSE)</f>
        <v>0</v>
      </c>
      <c r="AQ408" s="42">
        <f t="shared" si="314"/>
        <v>8500000000</v>
      </c>
      <c r="AR408" s="42">
        <f>VLOOKUP(C408,[1]Sheet2!$A$1:$AS$610,42,FALSE)</f>
        <v>2000000000</v>
      </c>
      <c r="AS408" s="42">
        <f>VLOOKUP(C408,[1]Sheet2!$A$1:$AS$610,43,FALSE)</f>
        <v>6500000000</v>
      </c>
      <c r="AT408" s="42">
        <f>VLOOKUP(C408,[1]Sheet2!$A$1:$AS$610,44,FALSE)</f>
        <v>0</v>
      </c>
      <c r="AU408" s="42">
        <f>VLOOKUP(C408,[1]Sheet2!$A$1:$AS$610,45,FALSE)</f>
        <v>0</v>
      </c>
      <c r="AV408" s="43">
        <f t="shared" si="315"/>
        <v>-223290662453</v>
      </c>
      <c r="AW408" s="43">
        <f t="shared" si="296"/>
        <v>223290662453</v>
      </c>
      <c r="AX408" s="44">
        <f t="shared" si="332"/>
        <v>0</v>
      </c>
    </row>
    <row r="409" spans="1:50" s="45" customFormat="1" ht="15" customHeight="1" x14ac:dyDescent="0.25">
      <c r="A409" s="37">
        <f t="shared" si="333"/>
        <v>311</v>
      </c>
      <c r="B409" s="37">
        <f t="shared" si="333"/>
        <v>3</v>
      </c>
      <c r="C409" s="38" t="s">
        <v>509</v>
      </c>
      <c r="D409" s="39" t="s">
        <v>103</v>
      </c>
      <c r="E409" s="40">
        <v>42769</v>
      </c>
      <c r="F409" s="41">
        <f t="shared" si="306"/>
        <v>3722381135499.2402</v>
      </c>
      <c r="G409" s="42">
        <f t="shared" si="307"/>
        <v>436197901058.23999</v>
      </c>
      <c r="H409" s="42">
        <f>VLOOKUP(C409,[1]Sheet2!$A$1:$AS$610,6,FALSE)</f>
        <v>59592000000</v>
      </c>
      <c r="I409" s="42">
        <f>VLOOKUP(C409,[1]Sheet2!$A$1:$AS$610,7,FALSE)</f>
        <v>12711086627.24</v>
      </c>
      <c r="J409" s="42">
        <f>VLOOKUP(C409,[1]Sheet2!$A$1:$AS$610,8,FALSE)</f>
        <v>42500000000</v>
      </c>
      <c r="K409" s="42">
        <f>VLOOKUP(C409,[1]Sheet2!$A$1:$AS$610,9,FALSE)</f>
        <v>321394814431</v>
      </c>
      <c r="L409" s="42">
        <f t="shared" si="308"/>
        <v>2867423631441</v>
      </c>
      <c r="M409" s="42">
        <f>VLOOKUP(C409,[1]Sheet2!$A$1:$AS$610,11,FALSE)</f>
        <v>2374821731441</v>
      </c>
      <c r="N409" s="42">
        <f>VLOOKUP(C409,[1]Sheet2!$A$1:$AS$610,12,FALSE)</f>
        <v>141994115000</v>
      </c>
      <c r="O409" s="42">
        <f>VLOOKUP(C409,[1]Sheet2!$A$1:$AS$610,13,FALSE)</f>
        <v>350607785000</v>
      </c>
      <c r="P409" s="42">
        <f t="shared" si="309"/>
        <v>418759603000</v>
      </c>
      <c r="Q409" s="42">
        <f>VLOOKUP(C409,[1]Sheet2!$A$1:$AS$610,15,FALSE)</f>
        <v>0</v>
      </c>
      <c r="R409" s="42">
        <f>VLOOKUP(C409,[1]Sheet2!$A$1:$AS$610,16,FALSE)</f>
        <v>0</v>
      </c>
      <c r="S409" s="42">
        <f>VLOOKUP(C409,[1]Sheet2!$A$1:$AS$610,17,FALSE)</f>
        <v>231900716000</v>
      </c>
      <c r="T409" s="42">
        <f>VLOOKUP(C409,[1]Sheet2!$A$1:$AS$610,18,FALSE)</f>
        <v>7500000000</v>
      </c>
      <c r="U409" s="42">
        <f>VLOOKUP(C409,[1]Sheet2!$A$1:$AS$610,19,FALSE)</f>
        <v>179358887000</v>
      </c>
      <c r="V409" s="42">
        <f t="shared" si="310"/>
        <v>4117143128951.8398</v>
      </c>
      <c r="W409" s="42">
        <f t="shared" si="311"/>
        <v>2254666111707.9697</v>
      </c>
      <c r="X409" s="42">
        <f>VLOOKUP(C409,[1]Sheet2!$A$1:$AS$610,22,FALSE)</f>
        <v>1813594883419.9199</v>
      </c>
      <c r="Y409" s="42">
        <f>VLOOKUP(C409,[1]Sheet2!$A$1:$AS$610,23,FALSE)</f>
        <v>19573317794</v>
      </c>
      <c r="Z409" s="42">
        <f>VLOOKUP(C409,[1]Sheet2!$A$1:$AS$610,24,FALSE)</f>
        <v>0</v>
      </c>
      <c r="AA409" s="42">
        <f>VLOOKUP(C409,[1]Sheet2!$A$1:$AS$610,25,FALSE)</f>
        <v>33668459583.330002</v>
      </c>
      <c r="AB409" s="42">
        <f>VLOOKUP(C409,[1]Sheet2!$A$1:$AS$610,26,FALSE)</f>
        <v>3147000000</v>
      </c>
      <c r="AC409" s="42">
        <f>VLOOKUP(C409,[1]Sheet2!$A$1:$AS$610,27,FALSE)</f>
        <v>0</v>
      </c>
      <c r="AD409" s="42">
        <f>VLOOKUP(C409,[1]Sheet2!$A$1:$AS$610,28,FALSE)</f>
        <v>374682450910.71997</v>
      </c>
      <c r="AE409" s="42">
        <f>VLOOKUP(C409,[1]Sheet2!$A$1:$AS$610,29,FALSE)</f>
        <v>10000000000</v>
      </c>
      <c r="AF409" s="42">
        <f t="shared" si="312"/>
        <v>1862477017243.8701</v>
      </c>
      <c r="AG409" s="42">
        <f>VLOOKUP(C409,[1]Sheet2!$A$1:$AS$610,31,FALSE)</f>
        <v>96862212205.559998</v>
      </c>
      <c r="AH409" s="42">
        <f>VLOOKUP(C409,[1]Sheet2!$A$1:$AS$610,32,FALSE)</f>
        <v>1025771223663.02</v>
      </c>
      <c r="AI409" s="42">
        <f>VLOOKUP(C409,[1]Sheet2!$A$1:$AS$610,33,FALSE)</f>
        <v>739843581375.29004</v>
      </c>
      <c r="AJ409" s="42">
        <f t="shared" si="313"/>
        <v>394761993452.59998</v>
      </c>
      <c r="AK409" s="42">
        <f>VLOOKUP(C409,[1]Sheet2!$A$1:$AS$610,35,FALSE)</f>
        <v>14761993452.6</v>
      </c>
      <c r="AL409" s="42">
        <f>VLOOKUP(C409,[1]Sheet2!$A$1:$AS$610,36,FALSE)</f>
        <v>0</v>
      </c>
      <c r="AM409" s="42">
        <f>VLOOKUP(C409,[1]Sheet2!$A$1:$AS$610,37,FALSE)</f>
        <v>0</v>
      </c>
      <c r="AN409" s="42">
        <f>VLOOKUP(C409,[1]Sheet2!$A$1:$AS$610,38,FALSE)</f>
        <v>380000000000</v>
      </c>
      <c r="AO409" s="42">
        <f>VLOOKUP(C409,[1]Sheet2!$A$1:$AS$610,39,FALSE)</f>
        <v>0</v>
      </c>
      <c r="AP409" s="42">
        <f>VLOOKUP(C409,[1]Sheet2!$A$1:$AS$610,40,FALSE)</f>
        <v>0</v>
      </c>
      <c r="AQ409" s="42">
        <f t="shared" si="314"/>
        <v>0</v>
      </c>
      <c r="AR409" s="42">
        <f>VLOOKUP(C409,[1]Sheet2!$A$1:$AS$610,42,FALSE)</f>
        <v>0</v>
      </c>
      <c r="AS409" s="42">
        <f>VLOOKUP(C409,[1]Sheet2!$A$1:$AS$610,43,FALSE)</f>
        <v>0</v>
      </c>
      <c r="AT409" s="42">
        <f>VLOOKUP(C409,[1]Sheet2!$A$1:$AS$610,44,FALSE)</f>
        <v>0</v>
      </c>
      <c r="AU409" s="42">
        <f>VLOOKUP(C409,[1]Sheet2!$A$1:$AS$610,45,FALSE)</f>
        <v>0</v>
      </c>
      <c r="AV409" s="43">
        <f t="shared" si="315"/>
        <v>-394761993452.59961</v>
      </c>
      <c r="AW409" s="43">
        <f t="shared" si="296"/>
        <v>394761993452.59998</v>
      </c>
      <c r="AX409" s="44">
        <f t="shared" si="332"/>
        <v>0</v>
      </c>
    </row>
    <row r="410" spans="1:50" s="45" customFormat="1" ht="15" customHeight="1" x14ac:dyDescent="0.25">
      <c r="A410" s="37">
        <f t="shared" si="333"/>
        <v>312</v>
      </c>
      <c r="B410" s="37">
        <f t="shared" si="333"/>
        <v>4</v>
      </c>
      <c r="C410" s="38" t="s">
        <v>510</v>
      </c>
      <c r="D410" s="39" t="s">
        <v>94</v>
      </c>
      <c r="E410" s="40">
        <v>42734</v>
      </c>
      <c r="F410" s="41">
        <f t="shared" si="306"/>
        <v>2617291082679</v>
      </c>
      <c r="G410" s="42">
        <f t="shared" si="307"/>
        <v>78262307300</v>
      </c>
      <c r="H410" s="42">
        <f>VLOOKUP(C410,[1]Sheet2!$A$1:$AS$610,6,FALSE)</f>
        <v>30661825000</v>
      </c>
      <c r="I410" s="42">
        <f>VLOOKUP(C410,[1]Sheet2!$A$1:$AS$610,7,FALSE)</f>
        <v>4680200000</v>
      </c>
      <c r="J410" s="42">
        <f>VLOOKUP(C410,[1]Sheet2!$A$1:$AS$610,8,FALSE)</f>
        <v>6476032339</v>
      </c>
      <c r="K410" s="42">
        <f>VLOOKUP(C410,[1]Sheet2!$A$1:$AS$610,9,FALSE)</f>
        <v>36444249961</v>
      </c>
      <c r="L410" s="42">
        <f t="shared" si="308"/>
        <v>1954594856379</v>
      </c>
      <c r="M410" s="42">
        <f>VLOOKUP(C410,[1]Sheet2!$A$1:$AS$610,11,FALSE)</f>
        <v>1283052636831</v>
      </c>
      <c r="N410" s="42">
        <f>VLOOKUP(C410,[1]Sheet2!$A$1:$AS$610,12,FALSE)</f>
        <v>590217130548</v>
      </c>
      <c r="O410" s="42">
        <f>VLOOKUP(C410,[1]Sheet2!$A$1:$AS$610,13,FALSE)</f>
        <v>81325089000</v>
      </c>
      <c r="P410" s="42">
        <f t="shared" si="309"/>
        <v>584433919000</v>
      </c>
      <c r="Q410" s="42">
        <f>VLOOKUP(C410,[1]Sheet2!$A$1:$AS$610,15,FALSE)</f>
        <v>0</v>
      </c>
      <c r="R410" s="42">
        <f>VLOOKUP(C410,[1]Sheet2!$A$1:$AS$610,16,FALSE)</f>
        <v>0</v>
      </c>
      <c r="S410" s="42">
        <f>VLOOKUP(C410,[1]Sheet2!$A$1:$AS$610,17,FALSE)</f>
        <v>353774408000</v>
      </c>
      <c r="T410" s="42">
        <f>VLOOKUP(C410,[1]Sheet2!$A$1:$AS$610,18,FALSE)</f>
        <v>57124528000</v>
      </c>
      <c r="U410" s="42">
        <f>VLOOKUP(C410,[1]Sheet2!$A$1:$AS$610,19,FALSE)</f>
        <v>173534983000</v>
      </c>
      <c r="V410" s="42">
        <f t="shared" si="310"/>
        <v>2617291082679</v>
      </c>
      <c r="W410" s="42">
        <f t="shared" si="311"/>
        <v>798115000000</v>
      </c>
      <c r="X410" s="42">
        <f>VLOOKUP(C410,[1]Sheet2!$A$1:$AS$610,22,FALSE)</f>
        <v>577625391065</v>
      </c>
      <c r="Y410" s="42">
        <f>VLOOKUP(C410,[1]Sheet2!$A$1:$AS$610,23,FALSE)</f>
        <v>0</v>
      </c>
      <c r="Z410" s="42">
        <f>VLOOKUP(C410,[1]Sheet2!$A$1:$AS$610,24,FALSE)</f>
        <v>5732683535</v>
      </c>
      <c r="AA410" s="42">
        <f>VLOOKUP(C410,[1]Sheet2!$A$1:$AS$610,25,FALSE)</f>
        <v>50854322400</v>
      </c>
      <c r="AB410" s="42">
        <f>VLOOKUP(C410,[1]Sheet2!$A$1:$AS$610,26,FALSE)</f>
        <v>4660000000</v>
      </c>
      <c r="AC410" s="42">
        <f>VLOOKUP(C410,[1]Sheet2!$A$1:$AS$610,27,FALSE)</f>
        <v>0</v>
      </c>
      <c r="AD410" s="42">
        <f>VLOOKUP(C410,[1]Sheet2!$A$1:$AS$610,28,FALSE)</f>
        <v>157742603000</v>
      </c>
      <c r="AE410" s="42">
        <f>VLOOKUP(C410,[1]Sheet2!$A$1:$AS$610,29,FALSE)</f>
        <v>1500000000</v>
      </c>
      <c r="AF410" s="42">
        <f t="shared" si="312"/>
        <v>1819176082679</v>
      </c>
      <c r="AG410" s="42">
        <f>VLOOKUP(C410,[1]Sheet2!$A$1:$AS$610,31,FALSE)</f>
        <v>133877953164</v>
      </c>
      <c r="AH410" s="42">
        <f>VLOOKUP(C410,[1]Sheet2!$A$1:$AS$610,32,FALSE)</f>
        <v>677555565519</v>
      </c>
      <c r="AI410" s="42">
        <f>VLOOKUP(C410,[1]Sheet2!$A$1:$AS$610,33,FALSE)</f>
        <v>1007742563996</v>
      </c>
      <c r="AJ410" s="42">
        <f t="shared" si="313"/>
        <v>0</v>
      </c>
      <c r="AK410" s="42">
        <f>VLOOKUP(C410,[1]Sheet2!$A$1:$AS$610,35,FALSE)</f>
        <v>0</v>
      </c>
      <c r="AL410" s="42">
        <f>VLOOKUP(C410,[1]Sheet2!$A$1:$AS$610,36,FALSE)</f>
        <v>0</v>
      </c>
      <c r="AM410" s="42">
        <f>VLOOKUP(C410,[1]Sheet2!$A$1:$AS$610,37,FALSE)</f>
        <v>0</v>
      </c>
      <c r="AN410" s="42">
        <f>VLOOKUP(C410,[1]Sheet2!$A$1:$AS$610,38,FALSE)</f>
        <v>0</v>
      </c>
      <c r="AO410" s="42">
        <f>VLOOKUP(C410,[1]Sheet2!$A$1:$AS$610,39,FALSE)</f>
        <v>0</v>
      </c>
      <c r="AP410" s="42">
        <f>VLOOKUP(C410,[1]Sheet2!$A$1:$AS$610,40,FALSE)</f>
        <v>0</v>
      </c>
      <c r="AQ410" s="42">
        <f t="shared" si="314"/>
        <v>0</v>
      </c>
      <c r="AR410" s="42">
        <f>VLOOKUP(C410,[1]Sheet2!$A$1:$AS$610,42,FALSE)</f>
        <v>0</v>
      </c>
      <c r="AS410" s="42">
        <f>VLOOKUP(C410,[1]Sheet2!$A$1:$AS$610,43,FALSE)</f>
        <v>0</v>
      </c>
      <c r="AT410" s="42">
        <f>VLOOKUP(C410,[1]Sheet2!$A$1:$AS$610,44,FALSE)</f>
        <v>0</v>
      </c>
      <c r="AU410" s="42">
        <f>VLOOKUP(C410,[1]Sheet2!$A$1:$AS$610,45,FALSE)</f>
        <v>0</v>
      </c>
      <c r="AV410" s="43">
        <f t="shared" si="315"/>
        <v>0</v>
      </c>
      <c r="AW410" s="43">
        <f t="shared" si="296"/>
        <v>0</v>
      </c>
      <c r="AX410" s="44">
        <f t="shared" si="332"/>
        <v>0</v>
      </c>
    </row>
    <row r="411" spans="1:50" s="45" customFormat="1" ht="15" customHeight="1" x14ac:dyDescent="0.25">
      <c r="A411" s="46">
        <f t="shared" si="333"/>
        <v>313</v>
      </c>
      <c r="B411" s="46">
        <f t="shared" si="333"/>
        <v>5</v>
      </c>
      <c r="C411" s="47" t="s">
        <v>511</v>
      </c>
      <c r="D411" s="64" t="s">
        <v>232</v>
      </c>
      <c r="E411" s="40">
        <v>42734</v>
      </c>
      <c r="F411" s="48">
        <f t="shared" si="306"/>
        <v>1187750450688.02</v>
      </c>
      <c r="G411" s="49">
        <f t="shared" si="307"/>
        <v>24210457140.02</v>
      </c>
      <c r="H411" s="49">
        <f>VLOOKUP(C411,[1]Sheet2!$A$1:$AS$610,6,FALSE)</f>
        <v>2651534069.5</v>
      </c>
      <c r="I411" s="49">
        <f>VLOOKUP(C411,[1]Sheet2!$A$1:$AS$610,7,FALSE)</f>
        <v>11046885329.74</v>
      </c>
      <c r="J411" s="49">
        <f>VLOOKUP(C411,[1]Sheet2!$A$1:$AS$610,8,FALSE)</f>
        <v>0</v>
      </c>
      <c r="K411" s="49">
        <f>VLOOKUP(C411,[1]Sheet2!$A$1:$AS$610,9,FALSE)</f>
        <v>10512037740.780001</v>
      </c>
      <c r="L411" s="49">
        <f t="shared" si="308"/>
        <v>1012907773548</v>
      </c>
      <c r="M411" s="49">
        <f>VLOOKUP(C411,[1]Sheet2!$A$1:$AS$610,11,FALSE)</f>
        <v>367080573000</v>
      </c>
      <c r="N411" s="49">
        <f>VLOOKUP(C411,[1]Sheet2!$A$1:$AS$610,12,FALSE)</f>
        <v>531868252548</v>
      </c>
      <c r="O411" s="49">
        <f>VLOOKUP(C411,[1]Sheet2!$A$1:$AS$610,13,FALSE)</f>
        <v>113958948000</v>
      </c>
      <c r="P411" s="49">
        <f t="shared" si="309"/>
        <v>150632220000</v>
      </c>
      <c r="Q411" s="49">
        <f>VLOOKUP(C411,[1]Sheet2!$A$1:$AS$610,15,FALSE)</f>
        <v>20130000000</v>
      </c>
      <c r="R411" s="49">
        <f>VLOOKUP(C411,[1]Sheet2!$A$1:$AS$610,16,FALSE)</f>
        <v>0</v>
      </c>
      <c r="S411" s="49">
        <f>VLOOKUP(C411,[1]Sheet2!$A$1:$AS$610,17,FALSE)</f>
        <v>61834221000</v>
      </c>
      <c r="T411" s="49">
        <f>VLOOKUP(C411,[1]Sheet2!$A$1:$AS$610,18,FALSE)</f>
        <v>5072600000</v>
      </c>
      <c r="U411" s="49">
        <f>VLOOKUP(C411,[1]Sheet2!$A$1:$AS$610,19,FALSE)</f>
        <v>63595399000</v>
      </c>
      <c r="V411" s="49">
        <f t="shared" si="310"/>
        <v>1526742695188.02</v>
      </c>
      <c r="W411" s="49">
        <f t="shared" si="311"/>
        <v>428657444180.02002</v>
      </c>
      <c r="X411" s="49">
        <f>VLOOKUP(C411,[1]Sheet2!$A$1:$AS$610,22,FALSE)</f>
        <v>229640429636.62</v>
      </c>
      <c r="Y411" s="49">
        <f>VLOOKUP(C411,[1]Sheet2!$A$1:$AS$610,23,FALSE)</f>
        <v>0</v>
      </c>
      <c r="Z411" s="49">
        <f>VLOOKUP(C411,[1]Sheet2!$A$1:$AS$610,24,FALSE)</f>
        <v>3980000000</v>
      </c>
      <c r="AA411" s="49">
        <f>VLOOKUP(C411,[1]Sheet2!$A$1:$AS$610,25,FALSE)</f>
        <v>4104727500</v>
      </c>
      <c r="AB411" s="49">
        <f>VLOOKUP(C411,[1]Sheet2!$A$1:$AS$610,26,FALSE)</f>
        <v>31549299168.400002</v>
      </c>
      <c r="AC411" s="49">
        <f>VLOOKUP(C411,[1]Sheet2!$A$1:$AS$610,27,FALSE)</f>
        <v>0</v>
      </c>
      <c r="AD411" s="49">
        <f>VLOOKUP(C411,[1]Sheet2!$A$1:$AS$610,28,FALSE)</f>
        <v>157382987875</v>
      </c>
      <c r="AE411" s="49">
        <f>VLOOKUP(C411,[1]Sheet2!$A$1:$AS$610,29,FALSE)</f>
        <v>2000000000</v>
      </c>
      <c r="AF411" s="49">
        <f t="shared" si="312"/>
        <v>1098085251008</v>
      </c>
      <c r="AG411" s="49">
        <f>VLOOKUP(C411,[1]Sheet2!$A$1:$AS$610,31,FALSE)</f>
        <v>195909000000</v>
      </c>
      <c r="AH411" s="49">
        <f>VLOOKUP(C411,[1]Sheet2!$A$1:$AS$610,32,FALSE)</f>
        <v>382799857890</v>
      </c>
      <c r="AI411" s="49">
        <f>VLOOKUP(C411,[1]Sheet2!$A$1:$AS$610,33,FALSE)</f>
        <v>519376393118</v>
      </c>
      <c r="AJ411" s="49">
        <f t="shared" si="313"/>
        <v>343992244500</v>
      </c>
      <c r="AK411" s="49">
        <f>VLOOKUP(C411,[1]Sheet2!$A$1:$AS$610,35,FALSE)</f>
        <v>343992244500</v>
      </c>
      <c r="AL411" s="49">
        <f>VLOOKUP(C411,[1]Sheet2!$A$1:$AS$610,36,FALSE)</f>
        <v>0</v>
      </c>
      <c r="AM411" s="49">
        <f>VLOOKUP(C411,[1]Sheet2!$A$1:$AS$610,37,FALSE)</f>
        <v>0</v>
      </c>
      <c r="AN411" s="49">
        <f>VLOOKUP(C411,[1]Sheet2!$A$1:$AS$610,38,FALSE)</f>
        <v>0</v>
      </c>
      <c r="AO411" s="49">
        <f>VLOOKUP(C411,[1]Sheet2!$A$1:$AS$610,39,FALSE)</f>
        <v>0</v>
      </c>
      <c r="AP411" s="49">
        <f>VLOOKUP(C411,[1]Sheet2!$A$1:$AS$610,40,FALSE)</f>
        <v>0</v>
      </c>
      <c r="AQ411" s="49">
        <f t="shared" si="314"/>
        <v>5000000000</v>
      </c>
      <c r="AR411" s="49">
        <f>VLOOKUP(C411,[1]Sheet2!$A$1:$AS$610,42,FALSE)</f>
        <v>0</v>
      </c>
      <c r="AS411" s="49">
        <f>VLOOKUP(C411,[1]Sheet2!$A$1:$AS$610,43,FALSE)</f>
        <v>5000000000</v>
      </c>
      <c r="AT411" s="49">
        <f>VLOOKUP(C411,[1]Sheet2!$A$1:$AS$610,44,FALSE)</f>
        <v>0</v>
      </c>
      <c r="AU411" s="49">
        <f>VLOOKUP(C411,[1]Sheet2!$A$1:$AS$610,45,FALSE)</f>
        <v>0</v>
      </c>
      <c r="AV411" s="50">
        <f t="shared" si="315"/>
        <v>-338992244500</v>
      </c>
      <c r="AW411" s="50">
        <f t="shared" si="296"/>
        <v>338992244500</v>
      </c>
      <c r="AX411" s="44">
        <f t="shared" si="332"/>
        <v>0</v>
      </c>
    </row>
    <row r="412" spans="1:50" s="45" customFormat="1" ht="15" customHeight="1" x14ac:dyDescent="0.25">
      <c r="A412" s="37">
        <f t="shared" si="333"/>
        <v>314</v>
      </c>
      <c r="B412" s="37">
        <f t="shared" si="333"/>
        <v>6</v>
      </c>
      <c r="C412" s="38" t="s">
        <v>512</v>
      </c>
      <c r="D412" s="39" t="s">
        <v>191</v>
      </c>
      <c r="E412" s="40">
        <v>42733</v>
      </c>
      <c r="F412" s="41">
        <f t="shared" si="306"/>
        <v>1542886015940.6001</v>
      </c>
      <c r="G412" s="42">
        <f t="shared" si="307"/>
        <v>106116388840.60001</v>
      </c>
      <c r="H412" s="42">
        <f>VLOOKUP(C412,[1]Sheet2!$A$1:$AS$610,6,FALSE)</f>
        <v>24042797472</v>
      </c>
      <c r="I412" s="42">
        <f>VLOOKUP(C412,[1]Sheet2!$A$1:$AS$610,7,FALSE)</f>
        <v>7252680000</v>
      </c>
      <c r="J412" s="42">
        <f>VLOOKUP(C412,[1]Sheet2!$A$1:$AS$610,8,FALSE)</f>
        <v>4616000000</v>
      </c>
      <c r="K412" s="42">
        <f>VLOOKUP(C412,[1]Sheet2!$A$1:$AS$610,9,FALSE)</f>
        <v>70204911368.600006</v>
      </c>
      <c r="L412" s="42">
        <f t="shared" si="308"/>
        <v>1099984895100</v>
      </c>
      <c r="M412" s="42">
        <f>VLOOKUP(C412,[1]Sheet2!$A$1:$AS$610,11,FALSE)</f>
        <v>538259207100</v>
      </c>
      <c r="N412" s="42">
        <f>VLOOKUP(C412,[1]Sheet2!$A$1:$AS$610,12,FALSE)</f>
        <v>387407879000</v>
      </c>
      <c r="O412" s="42">
        <f>VLOOKUP(C412,[1]Sheet2!$A$1:$AS$610,13,FALSE)</f>
        <v>174317809000</v>
      </c>
      <c r="P412" s="42">
        <f t="shared" si="309"/>
        <v>336784732000</v>
      </c>
      <c r="Q412" s="42">
        <f>VLOOKUP(C412,[1]Sheet2!$A$1:$AS$610,15,FALSE)</f>
        <v>0</v>
      </c>
      <c r="R412" s="42">
        <f>VLOOKUP(C412,[1]Sheet2!$A$1:$AS$610,16,FALSE)</f>
        <v>0</v>
      </c>
      <c r="S412" s="42">
        <f>VLOOKUP(C412,[1]Sheet2!$A$1:$AS$610,17,FALSE)</f>
        <v>152088988000</v>
      </c>
      <c r="T412" s="42">
        <f>VLOOKUP(C412,[1]Sheet2!$A$1:$AS$610,18,FALSE)</f>
        <v>7500000000</v>
      </c>
      <c r="U412" s="42">
        <f>VLOOKUP(C412,[1]Sheet2!$A$1:$AS$610,19,FALSE)</f>
        <v>177195744000</v>
      </c>
      <c r="V412" s="42">
        <f t="shared" si="310"/>
        <v>1709223094476.4399</v>
      </c>
      <c r="W412" s="42">
        <f t="shared" si="311"/>
        <v>839604075201.8501</v>
      </c>
      <c r="X412" s="42">
        <f>VLOOKUP(C412,[1]Sheet2!$A$1:$AS$610,22,FALSE)</f>
        <v>610237715182.65002</v>
      </c>
      <c r="Y412" s="42">
        <f>VLOOKUP(C412,[1]Sheet2!$A$1:$AS$610,23,FALSE)</f>
        <v>0</v>
      </c>
      <c r="Z412" s="42">
        <f>VLOOKUP(C412,[1]Sheet2!$A$1:$AS$610,24,FALSE)</f>
        <v>0</v>
      </c>
      <c r="AA412" s="42">
        <f>VLOOKUP(C412,[1]Sheet2!$A$1:$AS$610,25,FALSE)</f>
        <v>22006427135</v>
      </c>
      <c r="AB412" s="42">
        <f>VLOOKUP(C412,[1]Sheet2!$A$1:$AS$610,26,FALSE)</f>
        <v>0</v>
      </c>
      <c r="AC412" s="42">
        <f>VLOOKUP(C412,[1]Sheet2!$A$1:$AS$610,27,FALSE)</f>
        <v>0</v>
      </c>
      <c r="AD412" s="42">
        <f>VLOOKUP(C412,[1]Sheet2!$A$1:$AS$610,28,FALSE)</f>
        <v>206359932884.20001</v>
      </c>
      <c r="AE412" s="42">
        <f>VLOOKUP(C412,[1]Sheet2!$A$1:$AS$610,29,FALSE)</f>
        <v>1000000000</v>
      </c>
      <c r="AF412" s="42">
        <f t="shared" si="312"/>
        <v>869619019274.58997</v>
      </c>
      <c r="AG412" s="42">
        <f>VLOOKUP(C412,[1]Sheet2!$A$1:$AS$610,31,FALSE)</f>
        <v>108054098492.53999</v>
      </c>
      <c r="AH412" s="42">
        <f>VLOOKUP(C412,[1]Sheet2!$A$1:$AS$610,32,FALSE)</f>
        <v>355635269389.57001</v>
      </c>
      <c r="AI412" s="42">
        <f>VLOOKUP(C412,[1]Sheet2!$A$1:$AS$610,33,FALSE)</f>
        <v>405929651392.47998</v>
      </c>
      <c r="AJ412" s="42">
        <f t="shared" si="313"/>
        <v>166337078535.84</v>
      </c>
      <c r="AK412" s="42">
        <f>VLOOKUP(C412,[1]Sheet2!$A$1:$AS$610,35,FALSE)</f>
        <v>166337078535.84</v>
      </c>
      <c r="AL412" s="42">
        <f>VLOOKUP(C412,[1]Sheet2!$A$1:$AS$610,36,FALSE)</f>
        <v>0</v>
      </c>
      <c r="AM412" s="42">
        <f>VLOOKUP(C412,[1]Sheet2!$A$1:$AS$610,37,FALSE)</f>
        <v>0</v>
      </c>
      <c r="AN412" s="42">
        <f>VLOOKUP(C412,[1]Sheet2!$A$1:$AS$610,38,FALSE)</f>
        <v>0</v>
      </c>
      <c r="AO412" s="42">
        <f>VLOOKUP(C412,[1]Sheet2!$A$1:$AS$610,39,FALSE)</f>
        <v>0</v>
      </c>
      <c r="AP412" s="42">
        <f>VLOOKUP(C412,[1]Sheet2!$A$1:$AS$610,40,FALSE)</f>
        <v>0</v>
      </c>
      <c r="AQ412" s="42">
        <f t="shared" si="314"/>
        <v>0</v>
      </c>
      <c r="AR412" s="42">
        <f>VLOOKUP(C412,[1]Sheet2!$A$1:$AS$610,42,FALSE)</f>
        <v>0</v>
      </c>
      <c r="AS412" s="42">
        <f>VLOOKUP(C412,[1]Sheet2!$A$1:$AS$610,43,FALSE)</f>
        <v>0</v>
      </c>
      <c r="AT412" s="42">
        <f>VLOOKUP(C412,[1]Sheet2!$A$1:$AS$610,44,FALSE)</f>
        <v>0</v>
      </c>
      <c r="AU412" s="42">
        <f>VLOOKUP(C412,[1]Sheet2!$A$1:$AS$610,45,FALSE)</f>
        <v>0</v>
      </c>
      <c r="AV412" s="43">
        <f t="shared" si="315"/>
        <v>-166337078535.83984</v>
      </c>
      <c r="AW412" s="43">
        <f t="shared" si="296"/>
        <v>166337078535.84</v>
      </c>
      <c r="AX412" s="44">
        <f t="shared" si="332"/>
        <v>0</v>
      </c>
    </row>
    <row r="413" spans="1:50" s="45" customFormat="1" ht="15" customHeight="1" x14ac:dyDescent="0.25">
      <c r="A413" s="37">
        <f t="shared" si="333"/>
        <v>315</v>
      </c>
      <c r="B413" s="37">
        <f t="shared" si="333"/>
        <v>7</v>
      </c>
      <c r="C413" s="38" t="s">
        <v>513</v>
      </c>
      <c r="D413" s="39" t="s">
        <v>103</v>
      </c>
      <c r="E413" s="40">
        <v>42773</v>
      </c>
      <c r="F413" s="41">
        <f t="shared" si="306"/>
        <v>1143282114230</v>
      </c>
      <c r="G413" s="42">
        <f t="shared" si="307"/>
        <v>125700800000</v>
      </c>
      <c r="H413" s="42">
        <v>35019924500</v>
      </c>
      <c r="I413" s="42">
        <v>14408478437</v>
      </c>
      <c r="J413" s="42">
        <v>3367000000</v>
      </c>
      <c r="K413" s="42">
        <v>72905397063</v>
      </c>
      <c r="L413" s="42">
        <f t="shared" si="308"/>
        <v>778440793000</v>
      </c>
      <c r="M413" s="42">
        <v>459898063000</v>
      </c>
      <c r="N413" s="42">
        <v>257326629000</v>
      </c>
      <c r="O413" s="42">
        <v>61216101000</v>
      </c>
      <c r="P413" s="42">
        <f t="shared" si="309"/>
        <v>239140521230</v>
      </c>
      <c r="Q413" s="42">
        <v>0</v>
      </c>
      <c r="R413" s="42">
        <v>0</v>
      </c>
      <c r="S413" s="42">
        <v>92727873000</v>
      </c>
      <c r="T413" s="42">
        <v>85474795000</v>
      </c>
      <c r="U413" s="42">
        <v>60937853230</v>
      </c>
      <c r="V413" s="42">
        <f t="shared" si="310"/>
        <v>1629220637000</v>
      </c>
      <c r="W413" s="42">
        <f t="shared" si="311"/>
        <v>542196495486</v>
      </c>
      <c r="X413" s="42">
        <v>412938072854</v>
      </c>
      <c r="Y413" s="42">
        <v>0</v>
      </c>
      <c r="Z413" s="42">
        <v>0</v>
      </c>
      <c r="AA413" s="42">
        <v>43455698753</v>
      </c>
      <c r="AB413" s="42">
        <v>750000000</v>
      </c>
      <c r="AC413" s="42">
        <v>0</v>
      </c>
      <c r="AD413" s="42">
        <v>83529406921</v>
      </c>
      <c r="AE413" s="42">
        <v>1523316958</v>
      </c>
      <c r="AF413" s="42">
        <f t="shared" si="312"/>
        <v>1087024141514</v>
      </c>
      <c r="AG413" s="42">
        <v>111217395352</v>
      </c>
      <c r="AH413" s="42">
        <v>280956046694</v>
      </c>
      <c r="AI413" s="42">
        <v>694850699468</v>
      </c>
      <c r="AJ413" s="42">
        <f t="shared" si="313"/>
        <v>498167577875</v>
      </c>
      <c r="AK413" s="42">
        <v>150000000000</v>
      </c>
      <c r="AL413" s="42">
        <v>0</v>
      </c>
      <c r="AM413" s="42">
        <v>0</v>
      </c>
      <c r="AN413" s="42">
        <v>348167577875</v>
      </c>
      <c r="AO413" s="42">
        <v>0</v>
      </c>
      <c r="AP413" s="42">
        <v>0</v>
      </c>
      <c r="AQ413" s="42">
        <f t="shared" si="314"/>
        <v>12229055105</v>
      </c>
      <c r="AR413" s="42">
        <v>0</v>
      </c>
      <c r="AS413" s="42">
        <v>4500000000</v>
      </c>
      <c r="AT413" s="42">
        <v>7729055105</v>
      </c>
      <c r="AU413" s="42">
        <v>0</v>
      </c>
      <c r="AV413" s="43">
        <f t="shared" si="315"/>
        <v>-485938522770</v>
      </c>
      <c r="AW413" s="43">
        <f t="shared" si="296"/>
        <v>485938522770</v>
      </c>
      <c r="AX413" s="44">
        <f t="shared" si="332"/>
        <v>0</v>
      </c>
    </row>
    <row r="414" spans="1:50" s="45" customFormat="1" ht="15" customHeight="1" x14ac:dyDescent="0.25">
      <c r="A414" s="37">
        <f t="shared" si="333"/>
        <v>316</v>
      </c>
      <c r="B414" s="37">
        <f t="shared" si="333"/>
        <v>8</v>
      </c>
      <c r="C414" s="38" t="s">
        <v>514</v>
      </c>
      <c r="D414" s="39" t="s">
        <v>185</v>
      </c>
      <c r="E414" s="40">
        <v>42734</v>
      </c>
      <c r="F414" s="41">
        <f t="shared" si="306"/>
        <v>1907649857101</v>
      </c>
      <c r="G414" s="42">
        <f t="shared" si="307"/>
        <v>613458483101</v>
      </c>
      <c r="H414" s="42">
        <v>419000000000</v>
      </c>
      <c r="I414" s="42">
        <v>68015943947.849998</v>
      </c>
      <c r="J414" s="42">
        <v>26462712245</v>
      </c>
      <c r="K414" s="42">
        <v>99979826908.149994</v>
      </c>
      <c r="L414" s="42">
        <f t="shared" si="308"/>
        <v>966831533000</v>
      </c>
      <c r="M414" s="42">
        <v>480808691000</v>
      </c>
      <c r="N414" s="42">
        <v>396100197000</v>
      </c>
      <c r="O414" s="42">
        <v>89922645000</v>
      </c>
      <c r="P414" s="42">
        <f t="shared" si="309"/>
        <v>327359841000</v>
      </c>
      <c r="Q414" s="42">
        <v>3000000000</v>
      </c>
      <c r="R414" s="42">
        <v>0</v>
      </c>
      <c r="S414" s="42">
        <v>191805202000</v>
      </c>
      <c r="T414" s="42">
        <v>91482139000</v>
      </c>
      <c r="U414" s="42">
        <v>41072500000</v>
      </c>
      <c r="V414" s="42">
        <f t="shared" si="310"/>
        <v>1907649857101</v>
      </c>
      <c r="W414" s="42">
        <f t="shared" si="311"/>
        <v>823261893850</v>
      </c>
      <c r="X414" s="42">
        <v>733681053850</v>
      </c>
      <c r="Y414" s="42">
        <v>0</v>
      </c>
      <c r="Z414" s="42">
        <v>1000000000</v>
      </c>
      <c r="AA414" s="42">
        <v>76495840000</v>
      </c>
      <c r="AB414" s="42">
        <v>6000000000</v>
      </c>
      <c r="AC414" s="42">
        <v>0</v>
      </c>
      <c r="AD414" s="42">
        <v>1085000000</v>
      </c>
      <c r="AE414" s="42">
        <v>5000000000</v>
      </c>
      <c r="AF414" s="42">
        <f t="shared" si="312"/>
        <v>1084387963251</v>
      </c>
      <c r="AG414" s="42">
        <v>201748991900</v>
      </c>
      <c r="AH414" s="42">
        <v>409003892063</v>
      </c>
      <c r="AI414" s="42">
        <v>473635079288</v>
      </c>
      <c r="AJ414" s="42">
        <f t="shared" si="313"/>
        <v>16000000000</v>
      </c>
      <c r="AK414" s="42">
        <v>16000000000</v>
      </c>
      <c r="AL414" s="42">
        <v>0</v>
      </c>
      <c r="AM414" s="42">
        <v>0</v>
      </c>
      <c r="AN414" s="42">
        <v>0</v>
      </c>
      <c r="AO414" s="42">
        <v>0</v>
      </c>
      <c r="AP414" s="42">
        <v>0</v>
      </c>
      <c r="AQ414" s="42">
        <f t="shared" si="314"/>
        <v>16000000000</v>
      </c>
      <c r="AR414" s="42">
        <v>0</v>
      </c>
      <c r="AS414" s="42">
        <v>16000000000</v>
      </c>
      <c r="AT414" s="42">
        <v>0</v>
      </c>
      <c r="AU414" s="42">
        <v>0</v>
      </c>
      <c r="AV414" s="43">
        <f t="shared" si="315"/>
        <v>0</v>
      </c>
      <c r="AW414" s="43">
        <f t="shared" si="296"/>
        <v>0</v>
      </c>
      <c r="AX414" s="44">
        <f t="shared" si="332"/>
        <v>0</v>
      </c>
    </row>
    <row r="415" spans="1:50" s="45" customFormat="1" ht="15" customHeight="1" x14ac:dyDescent="0.25">
      <c r="A415" s="37">
        <f t="shared" si="333"/>
        <v>317</v>
      </c>
      <c r="B415" s="37">
        <f t="shared" si="333"/>
        <v>9</v>
      </c>
      <c r="C415" s="38" t="s">
        <v>515</v>
      </c>
      <c r="D415" s="39" t="s">
        <v>99</v>
      </c>
      <c r="E415" s="40">
        <v>42734</v>
      </c>
      <c r="F415" s="41">
        <f t="shared" si="306"/>
        <v>916130265473</v>
      </c>
      <c r="G415" s="42">
        <f t="shared" si="307"/>
        <v>146968960000</v>
      </c>
      <c r="H415" s="42">
        <v>78505000000</v>
      </c>
      <c r="I415" s="42">
        <v>5581800000</v>
      </c>
      <c r="J415" s="42">
        <v>4495000000</v>
      </c>
      <c r="K415" s="42">
        <v>58387160000</v>
      </c>
      <c r="L415" s="42">
        <f t="shared" si="308"/>
        <v>588314717473</v>
      </c>
      <c r="M415" s="42">
        <v>318607957473</v>
      </c>
      <c r="N415" s="42">
        <v>205112333000</v>
      </c>
      <c r="O415" s="42">
        <v>64594427000</v>
      </c>
      <c r="P415" s="42">
        <f t="shared" si="309"/>
        <v>180846588000</v>
      </c>
      <c r="Q415" s="42">
        <v>0</v>
      </c>
      <c r="R415" s="42">
        <v>0</v>
      </c>
      <c r="S415" s="42">
        <v>113525037000</v>
      </c>
      <c r="T415" s="42">
        <v>30471551000</v>
      </c>
      <c r="U415" s="42">
        <v>36850000000</v>
      </c>
      <c r="V415" s="42">
        <f t="shared" si="310"/>
        <v>906130265473</v>
      </c>
      <c r="W415" s="42">
        <f t="shared" si="311"/>
        <v>337588231030</v>
      </c>
      <c r="X415" s="42">
        <v>310620431030</v>
      </c>
      <c r="Y415" s="42">
        <v>0</v>
      </c>
      <c r="Z415" s="42">
        <v>0</v>
      </c>
      <c r="AA415" s="42">
        <v>15192800000</v>
      </c>
      <c r="AB415" s="42">
        <v>1000000000</v>
      </c>
      <c r="AC415" s="42">
        <v>0</v>
      </c>
      <c r="AD415" s="42">
        <v>475000000</v>
      </c>
      <c r="AE415" s="42">
        <v>10300000000</v>
      </c>
      <c r="AF415" s="42">
        <f t="shared" si="312"/>
        <v>568542034443</v>
      </c>
      <c r="AG415" s="42">
        <v>75836326099</v>
      </c>
      <c r="AH415" s="42">
        <v>286945620047</v>
      </c>
      <c r="AI415" s="42">
        <v>205760088297</v>
      </c>
      <c r="AJ415" s="42">
        <f t="shared" si="313"/>
        <v>0</v>
      </c>
      <c r="AK415" s="42">
        <v>0</v>
      </c>
      <c r="AL415" s="42">
        <v>0</v>
      </c>
      <c r="AM415" s="42">
        <v>0</v>
      </c>
      <c r="AN415" s="42">
        <v>0</v>
      </c>
      <c r="AO415" s="42">
        <v>0</v>
      </c>
      <c r="AP415" s="42">
        <v>0</v>
      </c>
      <c r="AQ415" s="42">
        <f t="shared" si="314"/>
        <v>10000000000</v>
      </c>
      <c r="AR415" s="42">
        <v>0</v>
      </c>
      <c r="AS415" s="42">
        <v>10000000000</v>
      </c>
      <c r="AT415" s="42">
        <v>0</v>
      </c>
      <c r="AU415" s="42">
        <v>0</v>
      </c>
      <c r="AV415" s="43">
        <f t="shared" si="315"/>
        <v>10000000000</v>
      </c>
      <c r="AW415" s="43">
        <f t="shared" si="296"/>
        <v>-10000000000</v>
      </c>
      <c r="AX415" s="44">
        <f t="shared" si="332"/>
        <v>0</v>
      </c>
    </row>
    <row r="416" spans="1:50" s="45" customFormat="1" ht="15" customHeight="1" x14ac:dyDescent="0.25">
      <c r="A416" s="37">
        <f t="shared" si="333"/>
        <v>318</v>
      </c>
      <c r="B416" s="37">
        <f t="shared" si="333"/>
        <v>10</v>
      </c>
      <c r="C416" s="38" t="s">
        <v>516</v>
      </c>
      <c r="D416" s="39" t="s">
        <v>107</v>
      </c>
      <c r="E416" s="40">
        <v>42773</v>
      </c>
      <c r="F416" s="41">
        <f t="shared" si="306"/>
        <v>2351254288048</v>
      </c>
      <c r="G416" s="42">
        <f t="shared" si="307"/>
        <v>424327747809</v>
      </c>
      <c r="H416" s="42">
        <f>VLOOKUP(C416,[1]Sheet2!$A$1:$AS$610,6,FALSE)</f>
        <v>258781200000</v>
      </c>
      <c r="I416" s="42">
        <f>VLOOKUP(C416,[1]Sheet2!$A$1:$AS$610,7,FALSE)</f>
        <v>74266478000</v>
      </c>
      <c r="J416" s="42">
        <f>VLOOKUP(C416,[1]Sheet2!$A$1:$AS$610,8,FALSE)</f>
        <v>7000000000</v>
      </c>
      <c r="K416" s="42">
        <f>VLOOKUP(C416,[1]Sheet2!$A$1:$AS$610,9,FALSE)</f>
        <v>84280069809</v>
      </c>
      <c r="L416" s="42">
        <f t="shared" si="308"/>
        <v>1406684912000</v>
      </c>
      <c r="M416" s="42">
        <f>VLOOKUP(C416,[1]Sheet2!$A$1:$AS$610,11,FALSE)</f>
        <v>473758598000</v>
      </c>
      <c r="N416" s="42">
        <f>VLOOKUP(C416,[1]Sheet2!$A$1:$AS$610,12,FALSE)</f>
        <v>665150055000</v>
      </c>
      <c r="O416" s="42">
        <f>VLOOKUP(C416,[1]Sheet2!$A$1:$AS$610,13,FALSE)</f>
        <v>267776259000</v>
      </c>
      <c r="P416" s="42">
        <f t="shared" si="309"/>
        <v>520241628239</v>
      </c>
      <c r="Q416" s="42">
        <f>VLOOKUP(C416,[1]Sheet2!$A$1:$AS$610,15,FALSE)</f>
        <v>0</v>
      </c>
      <c r="R416" s="42">
        <f>VLOOKUP(C416,[1]Sheet2!$A$1:$AS$610,16,FALSE)</f>
        <v>0</v>
      </c>
      <c r="S416" s="42">
        <f>VLOOKUP(C416,[1]Sheet2!$A$1:$AS$610,17,FALSE)</f>
        <v>265381764000</v>
      </c>
      <c r="T416" s="42">
        <f>VLOOKUP(C416,[1]Sheet2!$A$1:$AS$610,18,FALSE)</f>
        <v>100353600000</v>
      </c>
      <c r="U416" s="42">
        <f>VLOOKUP(C416,[1]Sheet2!$A$1:$AS$610,19,FALSE)</f>
        <v>154506264239</v>
      </c>
      <c r="V416" s="42">
        <f t="shared" si="310"/>
        <v>2438943288048</v>
      </c>
      <c r="W416" s="42">
        <f t="shared" si="311"/>
        <v>1046809172711</v>
      </c>
      <c r="X416" s="42">
        <f>VLOOKUP(C416,[1]Sheet2!$A$1:$AS$610,22,FALSE)</f>
        <v>1027488598661</v>
      </c>
      <c r="Y416" s="42">
        <f>VLOOKUP(C416,[1]Sheet2!$A$1:$AS$610,23,FALSE)</f>
        <v>0</v>
      </c>
      <c r="Z416" s="42">
        <f>VLOOKUP(C416,[1]Sheet2!$A$1:$AS$610,24,FALSE)</f>
        <v>0</v>
      </c>
      <c r="AA416" s="42">
        <f>VLOOKUP(C416,[1]Sheet2!$A$1:$AS$610,25,FALSE)</f>
        <v>14927414100</v>
      </c>
      <c r="AB416" s="42">
        <f>VLOOKUP(C416,[1]Sheet2!$A$1:$AS$610,26,FALSE)</f>
        <v>0</v>
      </c>
      <c r="AC416" s="42">
        <f>VLOOKUP(C416,[1]Sheet2!$A$1:$AS$610,27,FALSE)</f>
        <v>0</v>
      </c>
      <c r="AD416" s="42">
        <f>VLOOKUP(C416,[1]Sheet2!$A$1:$AS$610,28,FALSE)</f>
        <v>1393159950</v>
      </c>
      <c r="AE416" s="42">
        <f>VLOOKUP(C416,[1]Sheet2!$A$1:$AS$610,29,FALSE)</f>
        <v>3000000000</v>
      </c>
      <c r="AF416" s="42">
        <f t="shared" si="312"/>
        <v>1392134115337</v>
      </c>
      <c r="AG416" s="42">
        <f>VLOOKUP(C416,[1]Sheet2!$A$1:$AS$610,31,FALSE)</f>
        <v>229410649260</v>
      </c>
      <c r="AH416" s="42">
        <f>VLOOKUP(C416,[1]Sheet2!$A$1:$AS$610,32,FALSE)</f>
        <v>448007992048</v>
      </c>
      <c r="AI416" s="42">
        <f>VLOOKUP(C416,[1]Sheet2!$A$1:$AS$610,33,FALSE)</f>
        <v>714715474029</v>
      </c>
      <c r="AJ416" s="42">
        <f t="shared" si="313"/>
        <v>87689000000</v>
      </c>
      <c r="AK416" s="42">
        <f>VLOOKUP(C416,[1]Sheet2!$A$1:$AS$610,35,FALSE)</f>
        <v>87689000000</v>
      </c>
      <c r="AL416" s="42">
        <f>VLOOKUP(C416,[1]Sheet2!$A$1:$AS$610,36,FALSE)</f>
        <v>0</v>
      </c>
      <c r="AM416" s="42">
        <f>VLOOKUP(C416,[1]Sheet2!$A$1:$AS$610,37,FALSE)</f>
        <v>0</v>
      </c>
      <c r="AN416" s="42">
        <f>VLOOKUP(C416,[1]Sheet2!$A$1:$AS$610,38,FALSE)</f>
        <v>0</v>
      </c>
      <c r="AO416" s="42">
        <f>VLOOKUP(C416,[1]Sheet2!$A$1:$AS$610,39,FALSE)</f>
        <v>0</v>
      </c>
      <c r="AP416" s="42">
        <f>VLOOKUP(C416,[1]Sheet2!$A$1:$AS$610,40,FALSE)</f>
        <v>0</v>
      </c>
      <c r="AQ416" s="42">
        <f t="shared" si="314"/>
        <v>0</v>
      </c>
      <c r="AR416" s="42">
        <f>VLOOKUP(C416,[1]Sheet2!$A$1:$AS$610,42,FALSE)</f>
        <v>0</v>
      </c>
      <c r="AS416" s="42">
        <f>VLOOKUP(C416,[1]Sheet2!$A$1:$AS$610,43,FALSE)</f>
        <v>0</v>
      </c>
      <c r="AT416" s="42">
        <f>VLOOKUP(C416,[1]Sheet2!$A$1:$AS$610,44,FALSE)</f>
        <v>0</v>
      </c>
      <c r="AU416" s="42">
        <f>VLOOKUP(C416,[1]Sheet2!$A$1:$AS$610,45,FALSE)</f>
        <v>0</v>
      </c>
      <c r="AV416" s="43">
        <f t="shared" si="315"/>
        <v>-87689000000</v>
      </c>
      <c r="AW416" s="43">
        <f t="shared" si="296"/>
        <v>87689000000</v>
      </c>
      <c r="AX416" s="44">
        <f t="shared" si="332"/>
        <v>0</v>
      </c>
    </row>
    <row r="417" spans="1:50" s="45" customFormat="1" ht="15" customHeight="1" x14ac:dyDescent="0.25">
      <c r="A417" s="51" t="s">
        <v>121</v>
      </c>
      <c r="B417" s="51" t="s">
        <v>121</v>
      </c>
      <c r="C417" s="52" t="s">
        <v>122</v>
      </c>
      <c r="D417" s="53"/>
      <c r="E417" s="53"/>
      <c r="F417" s="54">
        <f>SUM(F407:F413)</f>
        <v>13823172389847.859</v>
      </c>
      <c r="G417" s="54">
        <f t="shared" ref="G417:AX417" si="334">SUM(G407:G413)</f>
        <v>1093487030188.86</v>
      </c>
      <c r="H417" s="54">
        <f t="shared" si="334"/>
        <v>215080137041.5</v>
      </c>
      <c r="I417" s="54">
        <f t="shared" si="334"/>
        <v>74388972798.979996</v>
      </c>
      <c r="J417" s="54">
        <f t="shared" si="334"/>
        <v>79914286339</v>
      </c>
      <c r="K417" s="54">
        <f t="shared" si="334"/>
        <v>724103634009.38</v>
      </c>
      <c r="L417" s="54">
        <f t="shared" si="334"/>
        <v>10238334872668</v>
      </c>
      <c r="M417" s="54">
        <f t="shared" si="334"/>
        <v>6123149185572</v>
      </c>
      <c r="N417" s="54">
        <f t="shared" si="334"/>
        <v>3114734722096</v>
      </c>
      <c r="O417" s="54">
        <f t="shared" si="334"/>
        <v>1000450965000</v>
      </c>
      <c r="P417" s="54">
        <f t="shared" si="334"/>
        <v>2491350486991</v>
      </c>
      <c r="Q417" s="54">
        <f t="shared" si="334"/>
        <v>20130000000</v>
      </c>
      <c r="R417" s="54">
        <f t="shared" si="334"/>
        <v>0</v>
      </c>
      <c r="S417" s="54">
        <f t="shared" si="334"/>
        <v>1143500997000</v>
      </c>
      <c r="T417" s="54">
        <f t="shared" si="334"/>
        <v>350407179000</v>
      </c>
      <c r="U417" s="54">
        <f t="shared" si="334"/>
        <v>977312310991</v>
      </c>
      <c r="V417" s="54">
        <f t="shared" si="334"/>
        <v>15426510130759.299</v>
      </c>
      <c r="W417" s="54">
        <f t="shared" si="334"/>
        <v>6557140557400.1699</v>
      </c>
      <c r="X417" s="54">
        <f t="shared" si="334"/>
        <v>4665451429900.0498</v>
      </c>
      <c r="Y417" s="54">
        <f t="shared" si="334"/>
        <v>19573317794</v>
      </c>
      <c r="Z417" s="54">
        <f t="shared" si="334"/>
        <v>15643821195</v>
      </c>
      <c r="AA417" s="54">
        <f t="shared" si="334"/>
        <v>243191523371.33002</v>
      </c>
      <c r="AB417" s="54">
        <f t="shared" si="334"/>
        <v>72308259168.399994</v>
      </c>
      <c r="AC417" s="54">
        <f t="shared" si="334"/>
        <v>5500000000</v>
      </c>
      <c r="AD417" s="54">
        <f t="shared" si="334"/>
        <v>1513948889013.3899</v>
      </c>
      <c r="AE417" s="54">
        <f t="shared" si="334"/>
        <v>21523316958</v>
      </c>
      <c r="AF417" s="54">
        <f t="shared" si="334"/>
        <v>8869369573359.1289</v>
      </c>
      <c r="AG417" s="54">
        <f t="shared" si="334"/>
        <v>946335841084.79004</v>
      </c>
      <c r="AH417" s="54">
        <f t="shared" si="334"/>
        <v>3462921638949.7798</v>
      </c>
      <c r="AI417" s="54">
        <f t="shared" si="334"/>
        <v>4460112093324.5605</v>
      </c>
      <c r="AJ417" s="54">
        <f t="shared" si="334"/>
        <v>1636566796016.4399</v>
      </c>
      <c r="AK417" s="54">
        <f t="shared" si="334"/>
        <v>908399218141.43994</v>
      </c>
      <c r="AL417" s="54">
        <f t="shared" si="334"/>
        <v>0</v>
      </c>
      <c r="AM417" s="54">
        <f t="shared" si="334"/>
        <v>0</v>
      </c>
      <c r="AN417" s="54">
        <f t="shared" si="334"/>
        <v>728167577875</v>
      </c>
      <c r="AO417" s="54">
        <f t="shared" si="334"/>
        <v>0</v>
      </c>
      <c r="AP417" s="54">
        <f t="shared" si="334"/>
        <v>0</v>
      </c>
      <c r="AQ417" s="54">
        <f t="shared" si="334"/>
        <v>33229055105</v>
      </c>
      <c r="AR417" s="54">
        <f t="shared" si="334"/>
        <v>2000000000</v>
      </c>
      <c r="AS417" s="54">
        <f t="shared" si="334"/>
        <v>23500000000</v>
      </c>
      <c r="AT417" s="54">
        <f t="shared" si="334"/>
        <v>7729055105</v>
      </c>
      <c r="AU417" s="54">
        <f t="shared" si="334"/>
        <v>0</v>
      </c>
      <c r="AV417" s="54">
        <f t="shared" si="334"/>
        <v>-1603337740911.4395</v>
      </c>
      <c r="AW417" s="54">
        <f t="shared" si="334"/>
        <v>1603337740911.4399</v>
      </c>
      <c r="AX417" s="55">
        <f t="shared" si="334"/>
        <v>0</v>
      </c>
    </row>
    <row r="418" spans="1:50" s="45" customFormat="1" ht="15" customHeight="1" x14ac:dyDescent="0.25">
      <c r="A418" s="51" t="s">
        <v>123</v>
      </c>
      <c r="B418" s="51" t="s">
        <v>123</v>
      </c>
      <c r="C418" s="52" t="s">
        <v>124</v>
      </c>
      <c r="D418" s="53"/>
      <c r="E418" s="53"/>
      <c r="F418" s="54">
        <f>SUM(F414:F416)</f>
        <v>5175034410622</v>
      </c>
      <c r="G418" s="54">
        <f t="shared" ref="G418:AX418" si="335">SUM(G414:G416)</f>
        <v>1184755190910</v>
      </c>
      <c r="H418" s="54">
        <f t="shared" si="335"/>
        <v>756286200000</v>
      </c>
      <c r="I418" s="54">
        <f t="shared" si="335"/>
        <v>147864221947.85001</v>
      </c>
      <c r="J418" s="54">
        <f t="shared" si="335"/>
        <v>37957712245</v>
      </c>
      <c r="K418" s="54">
        <f t="shared" si="335"/>
        <v>242647056717.14999</v>
      </c>
      <c r="L418" s="54">
        <f t="shared" si="335"/>
        <v>2961831162473</v>
      </c>
      <c r="M418" s="54">
        <f t="shared" si="335"/>
        <v>1273175246473</v>
      </c>
      <c r="N418" s="54">
        <f t="shared" si="335"/>
        <v>1266362585000</v>
      </c>
      <c r="O418" s="54">
        <f t="shared" si="335"/>
        <v>422293331000</v>
      </c>
      <c r="P418" s="54">
        <f t="shared" si="335"/>
        <v>1028448057239</v>
      </c>
      <c r="Q418" s="54">
        <f t="shared" si="335"/>
        <v>3000000000</v>
      </c>
      <c r="R418" s="54">
        <f t="shared" si="335"/>
        <v>0</v>
      </c>
      <c r="S418" s="54">
        <f t="shared" si="335"/>
        <v>570712003000</v>
      </c>
      <c r="T418" s="54">
        <f t="shared" si="335"/>
        <v>222307290000</v>
      </c>
      <c r="U418" s="54">
        <f t="shared" si="335"/>
        <v>232428764239</v>
      </c>
      <c r="V418" s="54">
        <f t="shared" si="335"/>
        <v>5252723410622</v>
      </c>
      <c r="W418" s="54">
        <f t="shared" si="335"/>
        <v>2207659297591</v>
      </c>
      <c r="X418" s="54">
        <f t="shared" si="335"/>
        <v>2071790083541</v>
      </c>
      <c r="Y418" s="54">
        <f t="shared" si="335"/>
        <v>0</v>
      </c>
      <c r="Z418" s="54">
        <f t="shared" si="335"/>
        <v>1000000000</v>
      </c>
      <c r="AA418" s="54">
        <f t="shared" si="335"/>
        <v>106616054100</v>
      </c>
      <c r="AB418" s="54">
        <f t="shared" si="335"/>
        <v>7000000000</v>
      </c>
      <c r="AC418" s="54">
        <f t="shared" si="335"/>
        <v>0</v>
      </c>
      <c r="AD418" s="54">
        <f t="shared" si="335"/>
        <v>2953159950</v>
      </c>
      <c r="AE418" s="54">
        <f t="shared" si="335"/>
        <v>18300000000</v>
      </c>
      <c r="AF418" s="54">
        <f t="shared" si="335"/>
        <v>3045064113031</v>
      </c>
      <c r="AG418" s="54">
        <f t="shared" si="335"/>
        <v>506995967259</v>
      </c>
      <c r="AH418" s="54">
        <f t="shared" si="335"/>
        <v>1143957504158</v>
      </c>
      <c r="AI418" s="54">
        <f t="shared" si="335"/>
        <v>1394110641614</v>
      </c>
      <c r="AJ418" s="54">
        <f t="shared" si="335"/>
        <v>103689000000</v>
      </c>
      <c r="AK418" s="54">
        <f t="shared" si="335"/>
        <v>103689000000</v>
      </c>
      <c r="AL418" s="54">
        <f t="shared" si="335"/>
        <v>0</v>
      </c>
      <c r="AM418" s="54">
        <f t="shared" si="335"/>
        <v>0</v>
      </c>
      <c r="AN418" s="54">
        <f t="shared" si="335"/>
        <v>0</v>
      </c>
      <c r="AO418" s="54">
        <f t="shared" si="335"/>
        <v>0</v>
      </c>
      <c r="AP418" s="54">
        <f t="shared" si="335"/>
        <v>0</v>
      </c>
      <c r="AQ418" s="54">
        <f t="shared" si="335"/>
        <v>26000000000</v>
      </c>
      <c r="AR418" s="54">
        <f t="shared" si="335"/>
        <v>0</v>
      </c>
      <c r="AS418" s="54">
        <f t="shared" si="335"/>
        <v>26000000000</v>
      </c>
      <c r="AT418" s="54">
        <f t="shared" si="335"/>
        <v>0</v>
      </c>
      <c r="AU418" s="54">
        <f t="shared" si="335"/>
        <v>0</v>
      </c>
      <c r="AV418" s="54">
        <f t="shared" si="335"/>
        <v>-77689000000</v>
      </c>
      <c r="AW418" s="54">
        <f t="shared" si="335"/>
        <v>77689000000</v>
      </c>
      <c r="AX418" s="55">
        <f t="shared" si="335"/>
        <v>0</v>
      </c>
    </row>
    <row r="419" spans="1:50" s="45" customFormat="1" ht="15" customHeight="1" x14ac:dyDescent="0.25">
      <c r="A419" s="51" t="s">
        <v>125</v>
      </c>
      <c r="B419" s="51" t="s">
        <v>125</v>
      </c>
      <c r="C419" s="52" t="s">
        <v>517</v>
      </c>
      <c r="D419" s="53"/>
      <c r="E419" s="53"/>
      <c r="F419" s="54">
        <f t="shared" ref="F419:AX419" si="336">F417+F418</f>
        <v>18998206800469.859</v>
      </c>
      <c r="G419" s="54">
        <f t="shared" si="336"/>
        <v>2278242221098.8599</v>
      </c>
      <c r="H419" s="54">
        <f t="shared" si="336"/>
        <v>971366337041.5</v>
      </c>
      <c r="I419" s="54">
        <f t="shared" si="336"/>
        <v>222253194746.83002</v>
      </c>
      <c r="J419" s="54">
        <f t="shared" si="336"/>
        <v>117871998584</v>
      </c>
      <c r="K419" s="54">
        <f t="shared" si="336"/>
        <v>966750690726.53003</v>
      </c>
      <c r="L419" s="54">
        <f t="shared" si="336"/>
        <v>13200166035141</v>
      </c>
      <c r="M419" s="54">
        <f t="shared" si="336"/>
        <v>7396324432045</v>
      </c>
      <c r="N419" s="54">
        <f t="shared" si="336"/>
        <v>4381097307096</v>
      </c>
      <c r="O419" s="54">
        <f t="shared" si="336"/>
        <v>1422744296000</v>
      </c>
      <c r="P419" s="54">
        <f t="shared" si="336"/>
        <v>3519798544230</v>
      </c>
      <c r="Q419" s="54">
        <f t="shared" si="336"/>
        <v>23130000000</v>
      </c>
      <c r="R419" s="54">
        <f t="shared" si="336"/>
        <v>0</v>
      </c>
      <c r="S419" s="54">
        <f t="shared" si="336"/>
        <v>1714213000000</v>
      </c>
      <c r="T419" s="54">
        <f t="shared" si="336"/>
        <v>572714469000</v>
      </c>
      <c r="U419" s="54">
        <f t="shared" si="336"/>
        <v>1209741075230</v>
      </c>
      <c r="V419" s="54">
        <f t="shared" si="336"/>
        <v>20679233541381.297</v>
      </c>
      <c r="W419" s="54">
        <f t="shared" si="336"/>
        <v>8764799854991.1699</v>
      </c>
      <c r="X419" s="54">
        <f t="shared" si="336"/>
        <v>6737241513441.0498</v>
      </c>
      <c r="Y419" s="54">
        <f t="shared" si="336"/>
        <v>19573317794</v>
      </c>
      <c r="Z419" s="54">
        <f t="shared" si="336"/>
        <v>16643821195</v>
      </c>
      <c r="AA419" s="54">
        <f t="shared" si="336"/>
        <v>349807577471.33002</v>
      </c>
      <c r="AB419" s="54">
        <f t="shared" si="336"/>
        <v>79308259168.399994</v>
      </c>
      <c r="AC419" s="54">
        <f t="shared" si="336"/>
        <v>5500000000</v>
      </c>
      <c r="AD419" s="54">
        <f t="shared" si="336"/>
        <v>1516902048963.3899</v>
      </c>
      <c r="AE419" s="54">
        <f t="shared" si="336"/>
        <v>39823316958</v>
      </c>
      <c r="AF419" s="54">
        <f t="shared" si="336"/>
        <v>11914433686390.129</v>
      </c>
      <c r="AG419" s="54">
        <f t="shared" si="336"/>
        <v>1453331808343.79</v>
      </c>
      <c r="AH419" s="54">
        <f t="shared" si="336"/>
        <v>4606879143107.7793</v>
      </c>
      <c r="AI419" s="54">
        <f t="shared" si="336"/>
        <v>5854222734938.5605</v>
      </c>
      <c r="AJ419" s="54">
        <f t="shared" si="336"/>
        <v>1740255796016.4399</v>
      </c>
      <c r="AK419" s="54">
        <f t="shared" si="336"/>
        <v>1012088218141.4399</v>
      </c>
      <c r="AL419" s="54">
        <f t="shared" si="336"/>
        <v>0</v>
      </c>
      <c r="AM419" s="54">
        <f t="shared" si="336"/>
        <v>0</v>
      </c>
      <c r="AN419" s="54">
        <f t="shared" si="336"/>
        <v>728167577875</v>
      </c>
      <c r="AO419" s="54">
        <f t="shared" si="336"/>
        <v>0</v>
      </c>
      <c r="AP419" s="54">
        <f t="shared" si="336"/>
        <v>0</v>
      </c>
      <c r="AQ419" s="54">
        <f t="shared" si="336"/>
        <v>59229055105</v>
      </c>
      <c r="AR419" s="54">
        <f t="shared" si="336"/>
        <v>2000000000</v>
      </c>
      <c r="AS419" s="54">
        <f t="shared" si="336"/>
        <v>49500000000</v>
      </c>
      <c r="AT419" s="54">
        <f t="shared" si="336"/>
        <v>7729055105</v>
      </c>
      <c r="AU419" s="54">
        <f t="shared" si="336"/>
        <v>0</v>
      </c>
      <c r="AV419" s="54">
        <f t="shared" si="336"/>
        <v>-1681026740911.4395</v>
      </c>
      <c r="AW419" s="54">
        <f t="shared" si="336"/>
        <v>1681026740911.4399</v>
      </c>
      <c r="AX419" s="55">
        <f t="shared" si="336"/>
        <v>0</v>
      </c>
    </row>
    <row r="420" spans="1:50" s="45" customFormat="1" ht="15" customHeight="1" x14ac:dyDescent="0.25">
      <c r="A420" s="51" t="s">
        <v>127</v>
      </c>
      <c r="B420" s="51" t="s">
        <v>127</v>
      </c>
      <c r="C420" s="52" t="s">
        <v>518</v>
      </c>
      <c r="D420" s="53"/>
      <c r="E420" s="53"/>
      <c r="F420" s="54">
        <f t="shared" ref="F420:AX420" si="337">F419+F406</f>
        <v>27097106800469.859</v>
      </c>
      <c r="G420" s="54">
        <f t="shared" si="337"/>
        <v>6265694831098.8594</v>
      </c>
      <c r="H420" s="54">
        <f t="shared" si="337"/>
        <v>4005956337041.5</v>
      </c>
      <c r="I420" s="54">
        <f t="shared" si="337"/>
        <v>245386319746.83002</v>
      </c>
      <c r="J420" s="54">
        <f t="shared" si="337"/>
        <v>279433828584</v>
      </c>
      <c r="K420" s="54">
        <f t="shared" si="337"/>
        <v>1734918345726.53</v>
      </c>
      <c r="L420" s="54">
        <f t="shared" si="337"/>
        <v>17152618982141</v>
      </c>
      <c r="M420" s="54">
        <f t="shared" si="337"/>
        <v>9704948576045</v>
      </c>
      <c r="N420" s="54">
        <f t="shared" si="337"/>
        <v>5030751206096</v>
      </c>
      <c r="O420" s="54">
        <f t="shared" si="337"/>
        <v>2416919200000</v>
      </c>
      <c r="P420" s="54">
        <f t="shared" si="337"/>
        <v>3678792987230</v>
      </c>
      <c r="Q420" s="54">
        <f t="shared" si="337"/>
        <v>35032000000</v>
      </c>
      <c r="R420" s="54">
        <f t="shared" si="337"/>
        <v>0</v>
      </c>
      <c r="S420" s="54">
        <f t="shared" si="337"/>
        <v>1714213000000</v>
      </c>
      <c r="T420" s="54">
        <f t="shared" si="337"/>
        <v>719806912000</v>
      </c>
      <c r="U420" s="54">
        <f t="shared" si="337"/>
        <v>1209741075230</v>
      </c>
      <c r="V420" s="54">
        <f t="shared" si="337"/>
        <v>28778133541381.297</v>
      </c>
      <c r="W420" s="54">
        <f t="shared" si="337"/>
        <v>14043346159991.17</v>
      </c>
      <c r="X420" s="54">
        <f t="shared" si="337"/>
        <v>8686850715211.0498</v>
      </c>
      <c r="Y420" s="54">
        <f t="shared" si="337"/>
        <v>19573317794</v>
      </c>
      <c r="Z420" s="54">
        <f t="shared" si="337"/>
        <v>16643821195</v>
      </c>
      <c r="AA420" s="54">
        <f t="shared" si="337"/>
        <v>1216966277471.3301</v>
      </c>
      <c r="AB420" s="54">
        <f t="shared" si="337"/>
        <v>84318259168.399994</v>
      </c>
      <c r="AC420" s="54">
        <f t="shared" si="337"/>
        <v>1831127075000</v>
      </c>
      <c r="AD420" s="54">
        <f t="shared" si="337"/>
        <v>2138043377193.3899</v>
      </c>
      <c r="AE420" s="54">
        <f t="shared" si="337"/>
        <v>49823316958</v>
      </c>
      <c r="AF420" s="54">
        <f t="shared" si="337"/>
        <v>14734787381390.129</v>
      </c>
      <c r="AG420" s="54">
        <f t="shared" si="337"/>
        <v>1677055093271.79</v>
      </c>
      <c r="AH420" s="54">
        <f t="shared" si="337"/>
        <v>6277655599579.7793</v>
      </c>
      <c r="AI420" s="54">
        <f t="shared" si="337"/>
        <v>6780076688538.5605</v>
      </c>
      <c r="AJ420" s="54">
        <f t="shared" si="337"/>
        <v>1740255796016.4399</v>
      </c>
      <c r="AK420" s="54">
        <f t="shared" si="337"/>
        <v>1012088218141.4399</v>
      </c>
      <c r="AL420" s="54">
        <f t="shared" si="337"/>
        <v>0</v>
      </c>
      <c r="AM420" s="54">
        <f t="shared" si="337"/>
        <v>0</v>
      </c>
      <c r="AN420" s="54">
        <f t="shared" si="337"/>
        <v>728167577875</v>
      </c>
      <c r="AO420" s="54">
        <f t="shared" si="337"/>
        <v>0</v>
      </c>
      <c r="AP420" s="54">
        <f t="shared" si="337"/>
        <v>0</v>
      </c>
      <c r="AQ420" s="54">
        <f t="shared" si="337"/>
        <v>59229055105</v>
      </c>
      <c r="AR420" s="54">
        <f t="shared" si="337"/>
        <v>2000000000</v>
      </c>
      <c r="AS420" s="54">
        <f t="shared" si="337"/>
        <v>49500000000</v>
      </c>
      <c r="AT420" s="54">
        <f t="shared" si="337"/>
        <v>7729055105</v>
      </c>
      <c r="AU420" s="54">
        <f t="shared" si="337"/>
        <v>0</v>
      </c>
      <c r="AV420" s="54">
        <f t="shared" si="337"/>
        <v>-1681026740911.4395</v>
      </c>
      <c r="AW420" s="54">
        <f t="shared" si="337"/>
        <v>1681026740911.4399</v>
      </c>
      <c r="AX420" s="55">
        <f t="shared" si="337"/>
        <v>0</v>
      </c>
    </row>
    <row r="421" spans="1:50" ht="15" customHeight="1" x14ac:dyDescent="0.25">
      <c r="A421" s="29" t="s">
        <v>519</v>
      </c>
      <c r="B421" s="29" t="s">
        <v>519</v>
      </c>
      <c r="C421" s="30" t="s">
        <v>520</v>
      </c>
      <c r="D421" s="31" t="s">
        <v>96</v>
      </c>
      <c r="E421" s="32">
        <v>42735</v>
      </c>
      <c r="F421" s="56">
        <f t="shared" ref="F421" si="338">G421+L421+P421</f>
        <v>2335152982580</v>
      </c>
      <c r="G421" s="34">
        <f t="shared" ref="G421" si="339">H421+I421+J421+K421</f>
        <v>419868015909</v>
      </c>
      <c r="H421" s="34">
        <f>VLOOKUP(C421,[1]Sheet2!$A$1:$AS$610,6,FALSE)</f>
        <v>293334558388</v>
      </c>
      <c r="I421" s="34">
        <f>VLOOKUP(C421,[1]Sheet2!$A$1:$AS$610,7,FALSE)</f>
        <v>140000000</v>
      </c>
      <c r="J421" s="34">
        <f>VLOOKUP(C421,[1]Sheet2!$A$1:$AS$610,8,FALSE)</f>
        <v>0</v>
      </c>
      <c r="K421" s="34">
        <f>VLOOKUP(C421,[1]Sheet2!$A$1:$AS$610,9,FALSE)</f>
        <v>126393457521</v>
      </c>
      <c r="L421" s="34">
        <f t="shared" ref="L421" si="340">M421+N421+O421</f>
        <v>1796876737000</v>
      </c>
      <c r="M421" s="34">
        <f>VLOOKUP(C421,[1]Sheet2!$A$1:$AS$610,11,FALSE)</f>
        <v>329295149000</v>
      </c>
      <c r="N421" s="34">
        <f>VLOOKUP(C421,[1]Sheet2!$A$1:$AS$610,12,FALSE)</f>
        <v>1163384773000</v>
      </c>
      <c r="O421" s="34">
        <f>VLOOKUP(C421,[1]Sheet2!$A$1:$AS$610,13,FALSE)</f>
        <v>304196815000</v>
      </c>
      <c r="P421" s="34">
        <f t="shared" ref="P421" si="341">Q421+R421+S421+T421+U421</f>
        <v>118408229671</v>
      </c>
      <c r="Q421" s="34">
        <f>VLOOKUP(C421,[1]Sheet2!$A$1:$AS$610,15,FALSE)</f>
        <v>969480000</v>
      </c>
      <c r="R421" s="34">
        <f>VLOOKUP(C421,[1]Sheet2!$A$1:$AS$610,16,FALSE)</f>
        <v>0</v>
      </c>
      <c r="S421" s="34">
        <f>VLOOKUP(C421,[1]Sheet2!$A$1:$AS$610,17,FALSE)</f>
        <v>0</v>
      </c>
      <c r="T421" s="34">
        <f>VLOOKUP(C421,[1]Sheet2!$A$1:$AS$610,18,FALSE)</f>
        <v>11320000000</v>
      </c>
      <c r="U421" s="34">
        <f>VLOOKUP(C421,[1]Sheet2!$A$1:$AS$610,19,FALSE)</f>
        <v>106118749671</v>
      </c>
      <c r="V421" s="34">
        <f t="shared" ref="V421" si="342">W421+AF421</f>
        <v>2982332889203.6797</v>
      </c>
      <c r="W421" s="34">
        <f t="shared" ref="W421" si="343">X421+Y421+Z421+AA421+AB421+AC421+AD421+AE421</f>
        <v>1127069896296.8</v>
      </c>
      <c r="X421" s="34">
        <f>VLOOKUP(C421,[1]Sheet2!$A$1:$AS$610,22,FALSE)</f>
        <v>537505205303.79999</v>
      </c>
      <c r="Y421" s="34">
        <f>VLOOKUP(C421,[1]Sheet2!$A$1:$AS$610,23,FALSE)</f>
        <v>7150492707</v>
      </c>
      <c r="Z421" s="34">
        <f>VLOOKUP(C421,[1]Sheet2!$A$1:$AS$610,24,FALSE)</f>
        <v>18000000000</v>
      </c>
      <c r="AA421" s="34">
        <f>VLOOKUP(C421,[1]Sheet2!$A$1:$AS$610,25,FALSE)</f>
        <v>228199000000</v>
      </c>
      <c r="AB421" s="34">
        <f>VLOOKUP(C421,[1]Sheet2!$A$1:$AS$610,26,FALSE)</f>
        <v>4000000000</v>
      </c>
      <c r="AC421" s="34">
        <f>VLOOKUP(C421,[1]Sheet2!$A$1:$AS$610,27,FALSE)</f>
        <v>133939198286</v>
      </c>
      <c r="AD421" s="34">
        <f>VLOOKUP(C421,[1]Sheet2!$A$1:$AS$610,28,FALSE)</f>
        <v>188276000000</v>
      </c>
      <c r="AE421" s="34">
        <f>VLOOKUP(C421,[1]Sheet2!$A$1:$AS$610,29,FALSE)</f>
        <v>10000000000</v>
      </c>
      <c r="AF421" s="34">
        <f t="shared" ref="AF421" si="344">AG421+AH421+AI421</f>
        <v>1855262992906.8799</v>
      </c>
      <c r="AG421" s="34">
        <f>VLOOKUP(C421,[1]Sheet2!$A$1:$AS$610,31,FALSE)</f>
        <v>181071803700</v>
      </c>
      <c r="AH421" s="34">
        <f>VLOOKUP(C421,[1]Sheet2!$A$1:$AS$610,32,FALSE)</f>
        <v>722838498851.59998</v>
      </c>
      <c r="AI421" s="34">
        <f>VLOOKUP(C421,[1]Sheet2!$A$1:$AS$610,33,FALSE)</f>
        <v>951352690355.28003</v>
      </c>
      <c r="AJ421" s="34">
        <f t="shared" ref="AJ421" si="345">AK421+AL421+AM421+AN421+AO421+AP421</f>
        <v>647179906623.67993</v>
      </c>
      <c r="AK421" s="34">
        <f>VLOOKUP(C421,[1]Sheet2!$A$1:$AS$610,35,FALSE)</f>
        <v>306500000000</v>
      </c>
      <c r="AL421" s="34">
        <f>VLOOKUP(C421,[1]Sheet2!$A$1:$AS$610,36,FALSE)</f>
        <v>0</v>
      </c>
      <c r="AM421" s="34">
        <f>VLOOKUP(C421,[1]Sheet2!$A$1:$AS$610,37,FALSE)</f>
        <v>0</v>
      </c>
      <c r="AN421" s="34">
        <f>VLOOKUP(C421,[1]Sheet2!$A$1:$AS$610,38,FALSE)</f>
        <v>340679906623.67999</v>
      </c>
      <c r="AO421" s="34">
        <f>VLOOKUP(C421,[1]Sheet2!$A$1:$AS$610,39,FALSE)</f>
        <v>0</v>
      </c>
      <c r="AP421" s="34">
        <f>VLOOKUP(C421,[1]Sheet2!$A$1:$AS$610,40,FALSE)</f>
        <v>0</v>
      </c>
      <c r="AQ421" s="34">
        <f t="shared" ref="AQ421" si="346">AR421+AS421+AT421+AU421</f>
        <v>0</v>
      </c>
      <c r="AR421" s="34">
        <f>VLOOKUP(C421,[1]Sheet2!$A$1:$AS$610,42,FALSE)</f>
        <v>0</v>
      </c>
      <c r="AS421" s="34">
        <f>VLOOKUP(C421,[1]Sheet2!$A$1:$AS$610,43,FALSE)</f>
        <v>0</v>
      </c>
      <c r="AT421" s="34">
        <f>VLOOKUP(C421,[1]Sheet2!$A$1:$AS$610,44,FALSE)</f>
        <v>0</v>
      </c>
      <c r="AU421" s="34">
        <f>VLOOKUP(C421,[1]Sheet2!$A$1:$AS$610,45,FALSE)</f>
        <v>0</v>
      </c>
      <c r="AV421" s="35">
        <f t="shared" ref="AV421" si="347">F421-V421</f>
        <v>-647179906623.67969</v>
      </c>
      <c r="AW421" s="35">
        <f t="shared" ref="AW421:AW484" si="348">AJ421-AQ421</f>
        <v>647179906623.67993</v>
      </c>
      <c r="AX421" s="36">
        <f t="shared" ref="AX421" si="349">AW421+AV421</f>
        <v>0</v>
      </c>
    </row>
    <row r="422" spans="1:50" s="45" customFormat="1" ht="15" customHeight="1" x14ac:dyDescent="0.25">
      <c r="A422" s="46">
        <f>A416+1</f>
        <v>319</v>
      </c>
      <c r="B422" s="46">
        <v>1</v>
      </c>
      <c r="C422" s="38" t="s">
        <v>521</v>
      </c>
      <c r="D422" s="39" t="s">
        <v>90</v>
      </c>
      <c r="E422" s="40">
        <v>42734</v>
      </c>
      <c r="F422" s="41">
        <f t="shared" si="306"/>
        <v>1014462484598.55</v>
      </c>
      <c r="G422" s="42">
        <f t="shared" si="307"/>
        <v>76528019500</v>
      </c>
      <c r="H422" s="42">
        <f>VLOOKUP(C422,[1]Sheet2!$A$1:$AS$610,6,FALSE)</f>
        <v>10151150000</v>
      </c>
      <c r="I422" s="42">
        <f>VLOOKUP(C422,[1]Sheet2!$A$1:$AS$610,7,FALSE)</f>
        <v>7436869500</v>
      </c>
      <c r="J422" s="42">
        <f>VLOOKUP(C422,[1]Sheet2!$A$1:$AS$610,8,FALSE)</f>
        <v>16800000000</v>
      </c>
      <c r="K422" s="42">
        <f>VLOOKUP(C422,[1]Sheet2!$A$1:$AS$610,9,FALSE)</f>
        <v>42140000000</v>
      </c>
      <c r="L422" s="42">
        <f t="shared" si="308"/>
        <v>751974416338</v>
      </c>
      <c r="M422" s="42">
        <f>VLOOKUP(C422,[1]Sheet2!$A$1:$AS$610,11,FALSE)</f>
        <v>193482608338</v>
      </c>
      <c r="N422" s="42">
        <f>VLOOKUP(C422,[1]Sheet2!$A$1:$AS$610,12,FALSE)</f>
        <v>474297533000</v>
      </c>
      <c r="O422" s="42">
        <f>VLOOKUP(C422,[1]Sheet2!$A$1:$AS$610,13,FALSE)</f>
        <v>84194275000</v>
      </c>
      <c r="P422" s="42">
        <f t="shared" si="309"/>
        <v>185960048760.54999</v>
      </c>
      <c r="Q422" s="42">
        <f>VLOOKUP(C422,[1]Sheet2!$A$1:$AS$610,15,FALSE)</f>
        <v>0</v>
      </c>
      <c r="R422" s="42">
        <f>VLOOKUP(C422,[1]Sheet2!$A$1:$AS$610,16,FALSE)</f>
        <v>0</v>
      </c>
      <c r="S422" s="42">
        <f>VLOOKUP(C422,[1]Sheet2!$A$1:$AS$610,17,FALSE)</f>
        <v>29362534746.549999</v>
      </c>
      <c r="T422" s="42">
        <f>VLOOKUP(C422,[1]Sheet2!$A$1:$AS$610,18,FALSE)</f>
        <v>75526818014</v>
      </c>
      <c r="U422" s="42">
        <f>VLOOKUP(C422,[1]Sheet2!$A$1:$AS$610,19,FALSE)</f>
        <v>81070696000</v>
      </c>
      <c r="V422" s="42">
        <f t="shared" si="310"/>
        <v>1199944525126.6602</v>
      </c>
      <c r="W422" s="42">
        <f t="shared" si="311"/>
        <v>689957374613.69006</v>
      </c>
      <c r="X422" s="42">
        <f>VLOOKUP(C422,[1]Sheet2!$A$1:$AS$610,22,FALSE)</f>
        <v>502446548779.28998</v>
      </c>
      <c r="Y422" s="42">
        <f>VLOOKUP(C422,[1]Sheet2!$A$1:$AS$610,23,FALSE)</f>
        <v>0</v>
      </c>
      <c r="Z422" s="42">
        <f>VLOOKUP(C422,[1]Sheet2!$A$1:$AS$610,24,FALSE)</f>
        <v>0</v>
      </c>
      <c r="AA422" s="42">
        <f>VLOOKUP(C422,[1]Sheet2!$A$1:$AS$610,25,FALSE)</f>
        <v>54306555000</v>
      </c>
      <c r="AB422" s="42">
        <f>VLOOKUP(C422,[1]Sheet2!$A$1:$AS$610,26,FALSE)</f>
        <v>500000000</v>
      </c>
      <c r="AC422" s="42">
        <f>VLOOKUP(C422,[1]Sheet2!$A$1:$AS$610,27,FALSE)</f>
        <v>0</v>
      </c>
      <c r="AD422" s="42">
        <f>VLOOKUP(C422,[1]Sheet2!$A$1:$AS$610,28,FALSE)</f>
        <v>130704270834.39999</v>
      </c>
      <c r="AE422" s="42">
        <f>VLOOKUP(C422,[1]Sheet2!$A$1:$AS$610,29,FALSE)</f>
        <v>2000000000</v>
      </c>
      <c r="AF422" s="42">
        <f t="shared" si="312"/>
        <v>509987150512.96997</v>
      </c>
      <c r="AG422" s="42">
        <f>VLOOKUP(C422,[1]Sheet2!$A$1:$AS$610,31,FALSE)</f>
        <v>73985453436</v>
      </c>
      <c r="AH422" s="42">
        <f>VLOOKUP(C422,[1]Sheet2!$A$1:$AS$610,32,FALSE)</f>
        <v>281600088460.96997</v>
      </c>
      <c r="AI422" s="42">
        <f>VLOOKUP(C422,[1]Sheet2!$A$1:$AS$610,33,FALSE)</f>
        <v>154401608616</v>
      </c>
      <c r="AJ422" s="42">
        <f t="shared" si="313"/>
        <v>185482040528.10999</v>
      </c>
      <c r="AK422" s="42">
        <f>VLOOKUP(C422,[1]Sheet2!$A$1:$AS$610,35,FALSE)</f>
        <v>185482040528.10999</v>
      </c>
      <c r="AL422" s="42">
        <f>VLOOKUP(C422,[1]Sheet2!$A$1:$AS$610,36,FALSE)</f>
        <v>0</v>
      </c>
      <c r="AM422" s="42">
        <f>VLOOKUP(C422,[1]Sheet2!$A$1:$AS$610,37,FALSE)</f>
        <v>0</v>
      </c>
      <c r="AN422" s="42">
        <f>VLOOKUP(C422,[1]Sheet2!$A$1:$AS$610,38,FALSE)</f>
        <v>0</v>
      </c>
      <c r="AO422" s="42">
        <f>VLOOKUP(C422,[1]Sheet2!$A$1:$AS$610,39,FALSE)</f>
        <v>0</v>
      </c>
      <c r="AP422" s="42">
        <f>VLOOKUP(C422,[1]Sheet2!$A$1:$AS$610,40,FALSE)</f>
        <v>0</v>
      </c>
      <c r="AQ422" s="42">
        <f t="shared" si="314"/>
        <v>0</v>
      </c>
      <c r="AR422" s="42">
        <f>VLOOKUP(C422,[1]Sheet2!$A$1:$AS$610,42,FALSE)</f>
        <v>0</v>
      </c>
      <c r="AS422" s="42">
        <f>VLOOKUP(C422,[1]Sheet2!$A$1:$AS$610,43,FALSE)</f>
        <v>0</v>
      </c>
      <c r="AT422" s="42">
        <f>VLOOKUP(C422,[1]Sheet2!$A$1:$AS$610,44,FALSE)</f>
        <v>0</v>
      </c>
      <c r="AU422" s="42">
        <f>VLOOKUP(C422,[1]Sheet2!$A$1:$AS$610,45,FALSE)</f>
        <v>0</v>
      </c>
      <c r="AV422" s="43">
        <f t="shared" si="315"/>
        <v>-185482040528.11011</v>
      </c>
      <c r="AW422" s="43">
        <f t="shared" si="348"/>
        <v>185482040528.10999</v>
      </c>
      <c r="AX422" s="44">
        <f t="shared" si="332"/>
        <v>0</v>
      </c>
    </row>
    <row r="423" spans="1:50" s="45" customFormat="1" ht="15" customHeight="1" x14ac:dyDescent="0.25">
      <c r="A423" s="37">
        <f t="shared" ref="A423:B426" si="350">A422+1</f>
        <v>320</v>
      </c>
      <c r="B423" s="37">
        <f t="shared" si="350"/>
        <v>2</v>
      </c>
      <c r="C423" s="38" t="s">
        <v>522</v>
      </c>
      <c r="D423" s="39" t="s">
        <v>101</v>
      </c>
      <c r="E423" s="40">
        <v>42734</v>
      </c>
      <c r="F423" s="41">
        <f t="shared" si="306"/>
        <v>1346139850250</v>
      </c>
      <c r="G423" s="42">
        <f t="shared" si="307"/>
        <v>49752891200</v>
      </c>
      <c r="H423" s="42">
        <v>7792075000</v>
      </c>
      <c r="I423" s="42">
        <v>1066324000</v>
      </c>
      <c r="J423" s="42">
        <v>4375000000</v>
      </c>
      <c r="K423" s="42">
        <v>36519492200</v>
      </c>
      <c r="L423" s="42">
        <f t="shared" si="308"/>
        <v>1157669527050</v>
      </c>
      <c r="M423" s="42">
        <v>193467061050</v>
      </c>
      <c r="N423" s="42">
        <v>785560973000</v>
      </c>
      <c r="O423" s="42">
        <f>147646000000+30995493000</f>
        <v>178641493000</v>
      </c>
      <c r="P423" s="42">
        <f t="shared" si="309"/>
        <v>138717432000</v>
      </c>
      <c r="Q423" s="42">
        <v>0</v>
      </c>
      <c r="R423" s="42">
        <v>0</v>
      </c>
      <c r="S423" s="42">
        <v>15925805000</v>
      </c>
      <c r="T423" s="42">
        <f>105301627000-97801627000</f>
        <v>7500000000</v>
      </c>
      <c r="U423" s="42">
        <f>97801627000+17490000000</f>
        <v>115291627000</v>
      </c>
      <c r="V423" s="42">
        <f t="shared" si="310"/>
        <v>1539865529661.48</v>
      </c>
      <c r="W423" s="42">
        <f t="shared" si="311"/>
        <v>716170034760.88</v>
      </c>
      <c r="X423" s="42">
        <v>435071737760.88</v>
      </c>
      <c r="Y423" s="42">
        <v>0</v>
      </c>
      <c r="Z423" s="42">
        <v>7500000000</v>
      </c>
      <c r="AA423" s="42">
        <v>11166670000</v>
      </c>
      <c r="AB423" s="42">
        <v>1470000000</v>
      </c>
      <c r="AC423" s="42">
        <v>0</v>
      </c>
      <c r="AD423" s="42">
        <v>259961627000</v>
      </c>
      <c r="AE423" s="42">
        <v>1000000000</v>
      </c>
      <c r="AF423" s="42">
        <f t="shared" si="312"/>
        <v>823695494900.59998</v>
      </c>
      <c r="AG423" s="42">
        <v>93757551120</v>
      </c>
      <c r="AH423" s="42">
        <v>206290969754.82999</v>
      </c>
      <c r="AI423" s="42">
        <v>523646974025.77002</v>
      </c>
      <c r="AJ423" s="42">
        <f t="shared" si="313"/>
        <v>193725679411.48001</v>
      </c>
      <c r="AK423" s="42">
        <v>30666485000</v>
      </c>
      <c r="AL423" s="42">
        <v>0</v>
      </c>
      <c r="AM423" s="42">
        <v>0</v>
      </c>
      <c r="AN423" s="42">
        <v>163059194411.48001</v>
      </c>
      <c r="AO423" s="42">
        <v>0</v>
      </c>
      <c r="AP423" s="42">
        <v>0</v>
      </c>
      <c r="AQ423" s="42">
        <f t="shared" si="314"/>
        <v>0</v>
      </c>
      <c r="AR423" s="42">
        <v>0</v>
      </c>
      <c r="AS423" s="42">
        <v>0</v>
      </c>
      <c r="AT423" s="42">
        <v>0</v>
      </c>
      <c r="AU423" s="42">
        <v>0</v>
      </c>
      <c r="AV423" s="43">
        <f t="shared" si="315"/>
        <v>-193725679411.47998</v>
      </c>
      <c r="AW423" s="43">
        <f t="shared" si="348"/>
        <v>193725679411.48001</v>
      </c>
      <c r="AX423" s="44">
        <f t="shared" si="332"/>
        <v>0</v>
      </c>
    </row>
    <row r="424" spans="1:50" s="45" customFormat="1" ht="15" customHeight="1" x14ac:dyDescent="0.25">
      <c r="A424" s="37">
        <f t="shared" si="350"/>
        <v>321</v>
      </c>
      <c r="B424" s="37">
        <f t="shared" si="350"/>
        <v>3</v>
      </c>
      <c r="C424" s="38" t="s">
        <v>523</v>
      </c>
      <c r="D424" s="39" t="s">
        <v>90</v>
      </c>
      <c r="E424" s="40">
        <v>42735</v>
      </c>
      <c r="F424" s="41">
        <f t="shared" si="306"/>
        <v>1291768587267.1899</v>
      </c>
      <c r="G424" s="42">
        <f t="shared" si="307"/>
        <v>74152259914.199997</v>
      </c>
      <c r="H424" s="42">
        <f>VLOOKUP(C424,[1]Sheet2!$A$1:$AS$610,6,FALSE)</f>
        <v>10305800000</v>
      </c>
      <c r="I424" s="42">
        <f>VLOOKUP(C424,[1]Sheet2!$A$1:$AS$610,7,FALSE)</f>
        <v>2971650000</v>
      </c>
      <c r="J424" s="42">
        <f>VLOOKUP(C424,[1]Sheet2!$A$1:$AS$610,8,FALSE)</f>
        <v>6931839724</v>
      </c>
      <c r="K424" s="42">
        <f>VLOOKUP(C424,[1]Sheet2!$A$1:$AS$610,9,FALSE)</f>
        <v>53942970190.199997</v>
      </c>
      <c r="L424" s="42">
        <f t="shared" si="308"/>
        <v>925669147184.41992</v>
      </c>
      <c r="M424" s="42">
        <f>VLOOKUP(C424,[1]Sheet2!$A$1:$AS$610,11,FALSE)</f>
        <v>307414186184.41998</v>
      </c>
      <c r="N424" s="42">
        <f>VLOOKUP(C424,[1]Sheet2!$A$1:$AS$610,12,FALSE)</f>
        <v>415110121000</v>
      </c>
      <c r="O424" s="42">
        <f>VLOOKUP(C424,[1]Sheet2!$A$1:$AS$610,13,FALSE)</f>
        <v>203144840000</v>
      </c>
      <c r="P424" s="42">
        <f t="shared" si="309"/>
        <v>291947180168.57001</v>
      </c>
      <c r="Q424" s="42">
        <f>VLOOKUP(C424,[1]Sheet2!$A$1:$AS$610,15,FALSE)</f>
        <v>1500000000</v>
      </c>
      <c r="R424" s="42">
        <f>VLOOKUP(C424,[1]Sheet2!$A$1:$AS$610,16,FALSE)</f>
        <v>0</v>
      </c>
      <c r="S424" s="42">
        <f>VLOOKUP(C424,[1]Sheet2!$A$1:$AS$610,17,FALSE)</f>
        <v>34398359168.57</v>
      </c>
      <c r="T424" s="42">
        <f>VLOOKUP(C424,[1]Sheet2!$A$1:$AS$610,18,FALSE)</f>
        <v>78111005000</v>
      </c>
      <c r="U424" s="42">
        <f>VLOOKUP(C424,[1]Sheet2!$A$1:$AS$610,19,FALSE)</f>
        <v>177937816000</v>
      </c>
      <c r="V424" s="42">
        <f t="shared" si="310"/>
        <v>1334768587267.1899</v>
      </c>
      <c r="W424" s="42">
        <f t="shared" si="311"/>
        <v>647401107170.18994</v>
      </c>
      <c r="X424" s="42">
        <f>VLOOKUP(C424,[1]Sheet2!$A$1:$AS$610,22,FALSE)</f>
        <v>408452683773.04999</v>
      </c>
      <c r="Y424" s="42">
        <f>VLOOKUP(C424,[1]Sheet2!$A$1:$AS$610,23,FALSE)</f>
        <v>0</v>
      </c>
      <c r="Z424" s="42">
        <f>VLOOKUP(C424,[1]Sheet2!$A$1:$AS$610,24,FALSE)</f>
        <v>8507007200</v>
      </c>
      <c r="AA424" s="42">
        <f>VLOOKUP(C424,[1]Sheet2!$A$1:$AS$610,25,FALSE)</f>
        <v>18911620000</v>
      </c>
      <c r="AB424" s="42">
        <f>VLOOKUP(C424,[1]Sheet2!$A$1:$AS$610,26,FALSE)</f>
        <v>1750000000</v>
      </c>
      <c r="AC424" s="42">
        <f>VLOOKUP(C424,[1]Sheet2!$A$1:$AS$610,27,FALSE)</f>
        <v>0</v>
      </c>
      <c r="AD424" s="42">
        <f>VLOOKUP(C424,[1]Sheet2!$A$1:$AS$610,28,FALSE)</f>
        <v>208779796197.14001</v>
      </c>
      <c r="AE424" s="42">
        <f>VLOOKUP(C424,[1]Sheet2!$A$1:$AS$610,29,FALSE)</f>
        <v>1000000000</v>
      </c>
      <c r="AF424" s="42">
        <f t="shared" si="312"/>
        <v>687367480097</v>
      </c>
      <c r="AG424" s="42">
        <f>VLOOKUP(C424,[1]Sheet2!$A$1:$AS$610,31,FALSE)</f>
        <v>142074580550</v>
      </c>
      <c r="AH424" s="42">
        <f>VLOOKUP(C424,[1]Sheet2!$A$1:$AS$610,32,FALSE)</f>
        <v>247571187291</v>
      </c>
      <c r="AI424" s="42">
        <f>VLOOKUP(C424,[1]Sheet2!$A$1:$AS$610,33,FALSE)</f>
        <v>297721712256</v>
      </c>
      <c r="AJ424" s="42">
        <f t="shared" si="313"/>
        <v>45000000000</v>
      </c>
      <c r="AK424" s="42">
        <f>VLOOKUP(C424,[1]Sheet2!$A$1:$AS$610,35,FALSE)</f>
        <v>45000000000</v>
      </c>
      <c r="AL424" s="42">
        <f>VLOOKUP(C424,[1]Sheet2!$A$1:$AS$610,36,FALSE)</f>
        <v>0</v>
      </c>
      <c r="AM424" s="42">
        <f>VLOOKUP(C424,[1]Sheet2!$A$1:$AS$610,37,FALSE)</f>
        <v>0</v>
      </c>
      <c r="AN424" s="42">
        <f>VLOOKUP(C424,[1]Sheet2!$A$1:$AS$610,38,FALSE)</f>
        <v>0</v>
      </c>
      <c r="AO424" s="42">
        <f>VLOOKUP(C424,[1]Sheet2!$A$1:$AS$610,39,FALSE)</f>
        <v>0</v>
      </c>
      <c r="AP424" s="42">
        <f>VLOOKUP(C424,[1]Sheet2!$A$1:$AS$610,40,FALSE)</f>
        <v>0</v>
      </c>
      <c r="AQ424" s="42">
        <f t="shared" si="314"/>
        <v>2000000000</v>
      </c>
      <c r="AR424" s="42">
        <f>VLOOKUP(C424,[1]Sheet2!$A$1:$AS$610,42,FALSE)</f>
        <v>0</v>
      </c>
      <c r="AS424" s="42">
        <f>VLOOKUP(C424,[1]Sheet2!$A$1:$AS$610,43,FALSE)</f>
        <v>2000000000</v>
      </c>
      <c r="AT424" s="42">
        <f>VLOOKUP(C424,[1]Sheet2!$A$1:$AS$610,44,FALSE)</f>
        <v>0</v>
      </c>
      <c r="AU424" s="42">
        <f>VLOOKUP(C424,[1]Sheet2!$A$1:$AS$610,45,FALSE)</f>
        <v>0</v>
      </c>
      <c r="AV424" s="43">
        <f t="shared" si="315"/>
        <v>-43000000000</v>
      </c>
      <c r="AW424" s="43">
        <f t="shared" si="348"/>
        <v>43000000000</v>
      </c>
      <c r="AX424" s="44">
        <f t="shared" si="332"/>
        <v>0</v>
      </c>
    </row>
    <row r="425" spans="1:50" s="45" customFormat="1" ht="15" customHeight="1" x14ac:dyDescent="0.25">
      <c r="A425" s="37">
        <f t="shared" si="350"/>
        <v>322</v>
      </c>
      <c r="B425" s="37">
        <f t="shared" si="350"/>
        <v>4</v>
      </c>
      <c r="C425" s="38" t="s">
        <v>524</v>
      </c>
      <c r="D425" s="39" t="s">
        <v>105</v>
      </c>
      <c r="E425" s="65">
        <v>42734</v>
      </c>
      <c r="F425" s="41">
        <f t="shared" si="306"/>
        <v>625685710281.79004</v>
      </c>
      <c r="G425" s="42">
        <f t="shared" si="307"/>
        <v>28510000000</v>
      </c>
      <c r="H425" s="42">
        <v>2965000000</v>
      </c>
      <c r="I425" s="42">
        <v>745000000</v>
      </c>
      <c r="J425" s="42">
        <v>8000000000</v>
      </c>
      <c r="K425" s="42">
        <v>16800000000</v>
      </c>
      <c r="L425" s="42">
        <f t="shared" si="308"/>
        <v>542723258552</v>
      </c>
      <c r="M425" s="42">
        <v>99669585000</v>
      </c>
      <c r="N425" s="42">
        <v>386529364552</v>
      </c>
      <c r="O425" s="42">
        <v>56524309000</v>
      </c>
      <c r="P425" s="42">
        <f t="shared" si="309"/>
        <v>54452451729.790001</v>
      </c>
      <c r="Q425" s="42">
        <v>0</v>
      </c>
      <c r="R425" s="42">
        <v>0</v>
      </c>
      <c r="S425" s="42">
        <v>14616241729.790001</v>
      </c>
      <c r="T425" s="42">
        <v>30836210000</v>
      </c>
      <c r="U425" s="42">
        <v>9000000000</v>
      </c>
      <c r="V425" s="42">
        <f t="shared" si="310"/>
        <v>1014417683807.8201</v>
      </c>
      <c r="W425" s="42">
        <f t="shared" si="311"/>
        <v>294356822272.82001</v>
      </c>
      <c r="X425" s="42">
        <v>198850717317.62</v>
      </c>
      <c r="Y425" s="42">
        <v>0</v>
      </c>
      <c r="Z425" s="42">
        <v>0</v>
      </c>
      <c r="AA425" s="42">
        <v>10500000000</v>
      </c>
      <c r="AB425" s="42">
        <v>2550000000</v>
      </c>
      <c r="AC425" s="42">
        <v>0</v>
      </c>
      <c r="AD425" s="42">
        <v>79456104955.199997</v>
      </c>
      <c r="AE425" s="42">
        <v>3000000000</v>
      </c>
      <c r="AF425" s="42">
        <f t="shared" si="312"/>
        <v>720060861535</v>
      </c>
      <c r="AG425" s="42">
        <v>33290691240</v>
      </c>
      <c r="AH425" s="42">
        <v>198015796395</v>
      </c>
      <c r="AI425" s="42">
        <v>488754373900</v>
      </c>
      <c r="AJ425" s="42">
        <f t="shared" si="313"/>
        <v>388731973526.03003</v>
      </c>
      <c r="AK425" s="42">
        <v>388731973526.03003</v>
      </c>
      <c r="AL425" s="42">
        <v>0</v>
      </c>
      <c r="AM425" s="42">
        <v>0</v>
      </c>
      <c r="AN425" s="42">
        <v>0</v>
      </c>
      <c r="AO425" s="42">
        <v>0</v>
      </c>
      <c r="AP425" s="42">
        <v>0</v>
      </c>
      <c r="AQ425" s="42">
        <f t="shared" si="314"/>
        <v>0</v>
      </c>
      <c r="AR425" s="42">
        <v>0</v>
      </c>
      <c r="AS425" s="42">
        <v>0</v>
      </c>
      <c r="AT425" s="42">
        <v>0</v>
      </c>
      <c r="AU425" s="42">
        <v>0</v>
      </c>
      <c r="AV425" s="43">
        <f t="shared" si="315"/>
        <v>-388731973526.03003</v>
      </c>
      <c r="AW425" s="43">
        <f t="shared" si="348"/>
        <v>388731973526.03003</v>
      </c>
      <c r="AX425" s="44">
        <f t="shared" si="332"/>
        <v>0</v>
      </c>
    </row>
    <row r="426" spans="1:50" s="45" customFormat="1" ht="15" customHeight="1" x14ac:dyDescent="0.25">
      <c r="A426" s="37">
        <f t="shared" si="350"/>
        <v>323</v>
      </c>
      <c r="B426" s="37">
        <f t="shared" si="350"/>
        <v>5</v>
      </c>
      <c r="C426" s="38" t="s">
        <v>525</v>
      </c>
      <c r="D426" s="39" t="s">
        <v>111</v>
      </c>
      <c r="E426" s="40">
        <v>42733</v>
      </c>
      <c r="F426" s="41">
        <f t="shared" si="306"/>
        <v>1022688973389.3201</v>
      </c>
      <c r="G426" s="42">
        <f t="shared" si="307"/>
        <v>108726608375.27</v>
      </c>
      <c r="H426" s="42">
        <v>43175000000</v>
      </c>
      <c r="I426" s="42">
        <v>31758559520.27</v>
      </c>
      <c r="J426" s="42">
        <v>12000000000</v>
      </c>
      <c r="K426" s="42">
        <v>21793048855</v>
      </c>
      <c r="L426" s="42">
        <f t="shared" si="308"/>
        <v>668843906014.05005</v>
      </c>
      <c r="M426" s="42">
        <v>216508838014.04999</v>
      </c>
      <c r="N426" s="42">
        <v>349825814000</v>
      </c>
      <c r="O426" s="42">
        <v>102509254000</v>
      </c>
      <c r="P426" s="42">
        <f t="shared" si="309"/>
        <v>245118459000</v>
      </c>
      <c r="Q426" s="42">
        <v>0</v>
      </c>
      <c r="R426" s="42">
        <v>0</v>
      </c>
      <c r="S426" s="42">
        <v>69680059000</v>
      </c>
      <c r="T426" s="42">
        <v>0</v>
      </c>
      <c r="U426" s="42">
        <f>148664000000+26774400000</f>
        <v>175438400000</v>
      </c>
      <c r="V426" s="42">
        <f t="shared" si="310"/>
        <v>1198688973389.3201</v>
      </c>
      <c r="W426" s="42">
        <f t="shared" si="311"/>
        <v>441323824668</v>
      </c>
      <c r="X426" s="42">
        <v>402841531074</v>
      </c>
      <c r="Y426" s="42">
        <v>12000000000</v>
      </c>
      <c r="Z426" s="42">
        <v>0</v>
      </c>
      <c r="AA426" s="42">
        <v>22083500000</v>
      </c>
      <c r="AB426" s="42">
        <v>3000000000</v>
      </c>
      <c r="AC426" s="42">
        <v>0</v>
      </c>
      <c r="AD426" s="42">
        <v>898793594</v>
      </c>
      <c r="AE426" s="42">
        <v>500000000</v>
      </c>
      <c r="AF426" s="42">
        <f t="shared" si="312"/>
        <v>757365148721.32007</v>
      </c>
      <c r="AG426" s="42">
        <v>10010651800</v>
      </c>
      <c r="AH426" s="42">
        <v>259768537487</v>
      </c>
      <c r="AI426" s="42">
        <v>487585959434.32001</v>
      </c>
      <c r="AJ426" s="42">
        <f t="shared" si="313"/>
        <v>188000000000</v>
      </c>
      <c r="AK426" s="42">
        <v>33000000000</v>
      </c>
      <c r="AL426" s="42">
        <v>0</v>
      </c>
      <c r="AM426" s="42">
        <v>0</v>
      </c>
      <c r="AN426" s="42">
        <v>155000000000</v>
      </c>
      <c r="AO426" s="42">
        <v>0</v>
      </c>
      <c r="AP426" s="42">
        <v>0</v>
      </c>
      <c r="AQ426" s="42">
        <f t="shared" si="314"/>
        <v>12000000000</v>
      </c>
      <c r="AR426" s="42">
        <v>0</v>
      </c>
      <c r="AS426" s="42">
        <v>0</v>
      </c>
      <c r="AT426" s="42">
        <v>12000000000</v>
      </c>
      <c r="AU426" s="42">
        <v>0</v>
      </c>
      <c r="AV426" s="43">
        <f t="shared" si="315"/>
        <v>-176000000000</v>
      </c>
      <c r="AW426" s="43">
        <f t="shared" si="348"/>
        <v>176000000000</v>
      </c>
      <c r="AX426" s="44">
        <f t="shared" si="332"/>
        <v>0</v>
      </c>
    </row>
    <row r="427" spans="1:50" s="45" customFormat="1" ht="15" customHeight="1" x14ac:dyDescent="0.25">
      <c r="A427" s="51" t="s">
        <v>121</v>
      </c>
      <c r="B427" s="51" t="s">
        <v>121</v>
      </c>
      <c r="C427" s="52" t="s">
        <v>122</v>
      </c>
      <c r="D427" s="53"/>
      <c r="E427" s="53"/>
      <c r="F427" s="54">
        <f>SUM(F422:F425)</f>
        <v>4278056632397.5298</v>
      </c>
      <c r="G427" s="54">
        <f t="shared" ref="G427:AX427" si="351">SUM(G422:G425)</f>
        <v>228943170614.20001</v>
      </c>
      <c r="H427" s="54">
        <f t="shared" si="351"/>
        <v>31214025000</v>
      </c>
      <c r="I427" s="54">
        <f t="shared" si="351"/>
        <v>12219843500</v>
      </c>
      <c r="J427" s="54">
        <f t="shared" si="351"/>
        <v>36106839724</v>
      </c>
      <c r="K427" s="54">
        <f t="shared" si="351"/>
        <v>149402462390.20001</v>
      </c>
      <c r="L427" s="54">
        <f t="shared" si="351"/>
        <v>3378036349124.4199</v>
      </c>
      <c r="M427" s="54">
        <f t="shared" si="351"/>
        <v>794033440572.41992</v>
      </c>
      <c r="N427" s="54">
        <f t="shared" si="351"/>
        <v>2061497991552</v>
      </c>
      <c r="O427" s="54">
        <f t="shared" si="351"/>
        <v>522504917000</v>
      </c>
      <c r="P427" s="54">
        <f t="shared" si="351"/>
        <v>671077112658.91003</v>
      </c>
      <c r="Q427" s="54">
        <f t="shared" si="351"/>
        <v>1500000000</v>
      </c>
      <c r="R427" s="54">
        <f t="shared" si="351"/>
        <v>0</v>
      </c>
      <c r="S427" s="54">
        <f t="shared" si="351"/>
        <v>94302940644.910004</v>
      </c>
      <c r="T427" s="54">
        <f t="shared" si="351"/>
        <v>191974033014</v>
      </c>
      <c r="U427" s="54">
        <f t="shared" si="351"/>
        <v>383300139000</v>
      </c>
      <c r="V427" s="54">
        <f t="shared" si="351"/>
        <v>5088996325863.1504</v>
      </c>
      <c r="W427" s="54">
        <f t="shared" si="351"/>
        <v>2347885338817.5801</v>
      </c>
      <c r="X427" s="54">
        <f t="shared" si="351"/>
        <v>1544821687630.8398</v>
      </c>
      <c r="Y427" s="54">
        <f t="shared" si="351"/>
        <v>0</v>
      </c>
      <c r="Z427" s="54">
        <f t="shared" si="351"/>
        <v>16007007200</v>
      </c>
      <c r="AA427" s="54">
        <f t="shared" si="351"/>
        <v>94884845000</v>
      </c>
      <c r="AB427" s="54">
        <f t="shared" si="351"/>
        <v>6270000000</v>
      </c>
      <c r="AC427" s="54">
        <f t="shared" si="351"/>
        <v>0</v>
      </c>
      <c r="AD427" s="54">
        <f t="shared" si="351"/>
        <v>678901798986.73999</v>
      </c>
      <c r="AE427" s="54">
        <f t="shared" si="351"/>
        <v>7000000000</v>
      </c>
      <c r="AF427" s="54">
        <f t="shared" si="351"/>
        <v>2741110987045.5698</v>
      </c>
      <c r="AG427" s="54">
        <f t="shared" si="351"/>
        <v>343108276346</v>
      </c>
      <c r="AH427" s="54">
        <f t="shared" si="351"/>
        <v>933478041901.79993</v>
      </c>
      <c r="AI427" s="54">
        <f t="shared" si="351"/>
        <v>1464524668797.77</v>
      </c>
      <c r="AJ427" s="54">
        <f t="shared" si="351"/>
        <v>812939693465.62</v>
      </c>
      <c r="AK427" s="54">
        <f t="shared" si="351"/>
        <v>649880499054.14001</v>
      </c>
      <c r="AL427" s="54">
        <f t="shared" si="351"/>
        <v>0</v>
      </c>
      <c r="AM427" s="54">
        <f t="shared" si="351"/>
        <v>0</v>
      </c>
      <c r="AN427" s="54">
        <f t="shared" si="351"/>
        <v>163059194411.48001</v>
      </c>
      <c r="AO427" s="54">
        <f t="shared" si="351"/>
        <v>0</v>
      </c>
      <c r="AP427" s="54">
        <f>SUM(AP422:AP426)</f>
        <v>0</v>
      </c>
      <c r="AQ427" s="54">
        <f t="shared" si="351"/>
        <v>2000000000</v>
      </c>
      <c r="AR427" s="54">
        <f t="shared" si="351"/>
        <v>0</v>
      </c>
      <c r="AS427" s="54">
        <f t="shared" si="351"/>
        <v>2000000000</v>
      </c>
      <c r="AT427" s="54">
        <f t="shared" si="351"/>
        <v>0</v>
      </c>
      <c r="AU427" s="54">
        <f t="shared" si="351"/>
        <v>0</v>
      </c>
      <c r="AV427" s="54">
        <f t="shared" si="351"/>
        <v>-810939693465.62012</v>
      </c>
      <c r="AW427" s="54">
        <f t="shared" si="351"/>
        <v>810939693465.62</v>
      </c>
      <c r="AX427" s="55">
        <f t="shared" si="351"/>
        <v>0</v>
      </c>
    </row>
    <row r="428" spans="1:50" s="45" customFormat="1" ht="15" customHeight="1" x14ac:dyDescent="0.25">
      <c r="A428" s="51" t="s">
        <v>123</v>
      </c>
      <c r="B428" s="51" t="s">
        <v>123</v>
      </c>
      <c r="C428" s="52" t="s">
        <v>124</v>
      </c>
      <c r="D428" s="53"/>
      <c r="E428" s="53"/>
      <c r="F428" s="54">
        <f>SUM(F426)</f>
        <v>1022688973389.3201</v>
      </c>
      <c r="G428" s="54">
        <f t="shared" ref="G428:AX428" si="352">SUM(G426)</f>
        <v>108726608375.27</v>
      </c>
      <c r="H428" s="54">
        <f t="shared" si="352"/>
        <v>43175000000</v>
      </c>
      <c r="I428" s="54">
        <f t="shared" si="352"/>
        <v>31758559520.27</v>
      </c>
      <c r="J428" s="54">
        <f t="shared" si="352"/>
        <v>12000000000</v>
      </c>
      <c r="K428" s="54">
        <f t="shared" si="352"/>
        <v>21793048855</v>
      </c>
      <c r="L428" s="54">
        <f t="shared" si="352"/>
        <v>668843906014.05005</v>
      </c>
      <c r="M428" s="54">
        <f t="shared" si="352"/>
        <v>216508838014.04999</v>
      </c>
      <c r="N428" s="54">
        <f t="shared" si="352"/>
        <v>349825814000</v>
      </c>
      <c r="O428" s="54">
        <f t="shared" si="352"/>
        <v>102509254000</v>
      </c>
      <c r="P428" s="54">
        <f t="shared" si="352"/>
        <v>245118459000</v>
      </c>
      <c r="Q428" s="54">
        <f t="shared" si="352"/>
        <v>0</v>
      </c>
      <c r="R428" s="54">
        <f t="shared" si="352"/>
        <v>0</v>
      </c>
      <c r="S428" s="54">
        <f t="shared" si="352"/>
        <v>69680059000</v>
      </c>
      <c r="T428" s="54">
        <f t="shared" si="352"/>
        <v>0</v>
      </c>
      <c r="U428" s="54">
        <f t="shared" si="352"/>
        <v>175438400000</v>
      </c>
      <c r="V428" s="54">
        <f t="shared" si="352"/>
        <v>1198688973389.3201</v>
      </c>
      <c r="W428" s="54">
        <f t="shared" si="352"/>
        <v>441323824668</v>
      </c>
      <c r="X428" s="54">
        <f t="shared" si="352"/>
        <v>402841531074</v>
      </c>
      <c r="Y428" s="54">
        <f t="shared" si="352"/>
        <v>12000000000</v>
      </c>
      <c r="Z428" s="54">
        <f t="shared" si="352"/>
        <v>0</v>
      </c>
      <c r="AA428" s="54">
        <f t="shared" si="352"/>
        <v>22083500000</v>
      </c>
      <c r="AB428" s="54">
        <f t="shared" si="352"/>
        <v>3000000000</v>
      </c>
      <c r="AC428" s="54">
        <f t="shared" si="352"/>
        <v>0</v>
      </c>
      <c r="AD428" s="54">
        <f t="shared" si="352"/>
        <v>898793594</v>
      </c>
      <c r="AE428" s="54">
        <f t="shared" si="352"/>
        <v>500000000</v>
      </c>
      <c r="AF428" s="54">
        <f t="shared" si="352"/>
        <v>757365148721.32007</v>
      </c>
      <c r="AG428" s="54">
        <f t="shared" si="352"/>
        <v>10010651800</v>
      </c>
      <c r="AH428" s="54">
        <f t="shared" si="352"/>
        <v>259768537487</v>
      </c>
      <c r="AI428" s="54">
        <f t="shared" si="352"/>
        <v>487585959434.32001</v>
      </c>
      <c r="AJ428" s="54">
        <f t="shared" si="352"/>
        <v>188000000000</v>
      </c>
      <c r="AK428" s="54">
        <f t="shared" si="352"/>
        <v>33000000000</v>
      </c>
      <c r="AL428" s="54">
        <f t="shared" si="352"/>
        <v>0</v>
      </c>
      <c r="AM428" s="54">
        <f t="shared" si="352"/>
        <v>0</v>
      </c>
      <c r="AN428" s="54">
        <f t="shared" si="352"/>
        <v>155000000000</v>
      </c>
      <c r="AO428" s="54">
        <f t="shared" si="352"/>
        <v>0</v>
      </c>
      <c r="AP428" s="54">
        <f t="shared" si="352"/>
        <v>0</v>
      </c>
      <c r="AQ428" s="54">
        <f t="shared" si="352"/>
        <v>12000000000</v>
      </c>
      <c r="AR428" s="54">
        <f t="shared" si="352"/>
        <v>0</v>
      </c>
      <c r="AS428" s="54">
        <f t="shared" si="352"/>
        <v>0</v>
      </c>
      <c r="AT428" s="54">
        <f t="shared" si="352"/>
        <v>12000000000</v>
      </c>
      <c r="AU428" s="54">
        <f t="shared" si="352"/>
        <v>0</v>
      </c>
      <c r="AV428" s="54">
        <f t="shared" si="352"/>
        <v>-176000000000</v>
      </c>
      <c r="AW428" s="54">
        <f t="shared" si="352"/>
        <v>176000000000</v>
      </c>
      <c r="AX428" s="55">
        <f t="shared" si="352"/>
        <v>0</v>
      </c>
    </row>
    <row r="429" spans="1:50" s="45" customFormat="1" ht="15" customHeight="1" x14ac:dyDescent="0.25">
      <c r="A429" s="51" t="s">
        <v>125</v>
      </c>
      <c r="B429" s="51" t="s">
        <v>125</v>
      </c>
      <c r="C429" s="52" t="s">
        <v>526</v>
      </c>
      <c r="D429" s="53"/>
      <c r="E429" s="53"/>
      <c r="F429" s="54">
        <f t="shared" ref="F429:AX429" si="353">F427+F428</f>
        <v>5300745605786.8496</v>
      </c>
      <c r="G429" s="54">
        <f t="shared" si="353"/>
        <v>337669778989.47003</v>
      </c>
      <c r="H429" s="54">
        <f t="shared" si="353"/>
        <v>74389025000</v>
      </c>
      <c r="I429" s="54">
        <f t="shared" si="353"/>
        <v>43978403020.270004</v>
      </c>
      <c r="J429" s="54">
        <f t="shared" si="353"/>
        <v>48106839724</v>
      </c>
      <c r="K429" s="54">
        <f t="shared" si="353"/>
        <v>171195511245.20001</v>
      </c>
      <c r="L429" s="54">
        <f t="shared" si="353"/>
        <v>4046880255138.4697</v>
      </c>
      <c r="M429" s="54">
        <f t="shared" si="353"/>
        <v>1010542278586.47</v>
      </c>
      <c r="N429" s="54">
        <f t="shared" si="353"/>
        <v>2411323805552</v>
      </c>
      <c r="O429" s="54">
        <f t="shared" si="353"/>
        <v>625014171000</v>
      </c>
      <c r="P429" s="54">
        <f t="shared" si="353"/>
        <v>916195571658.91003</v>
      </c>
      <c r="Q429" s="54">
        <f t="shared" si="353"/>
        <v>1500000000</v>
      </c>
      <c r="R429" s="54">
        <f t="shared" si="353"/>
        <v>0</v>
      </c>
      <c r="S429" s="54">
        <f t="shared" si="353"/>
        <v>163982999644.91</v>
      </c>
      <c r="T429" s="54">
        <f t="shared" si="353"/>
        <v>191974033014</v>
      </c>
      <c r="U429" s="54">
        <f t="shared" si="353"/>
        <v>558738539000</v>
      </c>
      <c r="V429" s="54">
        <f t="shared" si="353"/>
        <v>6287685299252.4707</v>
      </c>
      <c r="W429" s="54">
        <f t="shared" si="353"/>
        <v>2789209163485.5801</v>
      </c>
      <c r="X429" s="54">
        <f t="shared" si="353"/>
        <v>1947663218704.8398</v>
      </c>
      <c r="Y429" s="54">
        <f t="shared" si="353"/>
        <v>12000000000</v>
      </c>
      <c r="Z429" s="54">
        <f t="shared" si="353"/>
        <v>16007007200</v>
      </c>
      <c r="AA429" s="54">
        <f t="shared" si="353"/>
        <v>116968345000</v>
      </c>
      <c r="AB429" s="54">
        <f t="shared" si="353"/>
        <v>9270000000</v>
      </c>
      <c r="AC429" s="54">
        <f t="shared" si="353"/>
        <v>0</v>
      </c>
      <c r="AD429" s="54">
        <f t="shared" si="353"/>
        <v>679800592580.73999</v>
      </c>
      <c r="AE429" s="54">
        <f t="shared" si="353"/>
        <v>7500000000</v>
      </c>
      <c r="AF429" s="54">
        <f t="shared" si="353"/>
        <v>3498476135766.8896</v>
      </c>
      <c r="AG429" s="54">
        <f t="shared" si="353"/>
        <v>353118928146</v>
      </c>
      <c r="AH429" s="54">
        <f t="shared" si="353"/>
        <v>1193246579388.7998</v>
      </c>
      <c r="AI429" s="54">
        <f t="shared" si="353"/>
        <v>1952110628232.0901</v>
      </c>
      <c r="AJ429" s="54">
        <f t="shared" si="353"/>
        <v>1000939693465.62</v>
      </c>
      <c r="AK429" s="54">
        <f t="shared" si="353"/>
        <v>682880499054.14001</v>
      </c>
      <c r="AL429" s="54">
        <f t="shared" si="353"/>
        <v>0</v>
      </c>
      <c r="AM429" s="54">
        <f t="shared" si="353"/>
        <v>0</v>
      </c>
      <c r="AN429" s="54">
        <f t="shared" si="353"/>
        <v>318059194411.47998</v>
      </c>
      <c r="AO429" s="54">
        <f t="shared" si="353"/>
        <v>0</v>
      </c>
      <c r="AP429" s="54">
        <f t="shared" si="353"/>
        <v>0</v>
      </c>
      <c r="AQ429" s="54">
        <f t="shared" si="353"/>
        <v>14000000000</v>
      </c>
      <c r="AR429" s="54">
        <f t="shared" si="353"/>
        <v>0</v>
      </c>
      <c r="AS429" s="54">
        <f t="shared" si="353"/>
        <v>2000000000</v>
      </c>
      <c r="AT429" s="54">
        <f t="shared" si="353"/>
        <v>12000000000</v>
      </c>
      <c r="AU429" s="54">
        <f t="shared" si="353"/>
        <v>0</v>
      </c>
      <c r="AV429" s="54">
        <f t="shared" si="353"/>
        <v>-986939693465.62012</v>
      </c>
      <c r="AW429" s="54">
        <f t="shared" si="353"/>
        <v>986939693465.62</v>
      </c>
      <c r="AX429" s="55">
        <f t="shared" si="353"/>
        <v>0</v>
      </c>
    </row>
    <row r="430" spans="1:50" s="45" customFormat="1" ht="15" customHeight="1" x14ac:dyDescent="0.25">
      <c r="A430" s="51" t="s">
        <v>127</v>
      </c>
      <c r="B430" s="51" t="s">
        <v>127</v>
      </c>
      <c r="C430" s="52" t="s">
        <v>527</v>
      </c>
      <c r="D430" s="53"/>
      <c r="E430" s="53"/>
      <c r="F430" s="54">
        <f t="shared" ref="F430:AX430" si="354">F429+F421</f>
        <v>7635898588366.8496</v>
      </c>
      <c r="G430" s="54">
        <f t="shared" si="354"/>
        <v>757537794898.46997</v>
      </c>
      <c r="H430" s="54">
        <f t="shared" si="354"/>
        <v>367723583388</v>
      </c>
      <c r="I430" s="54">
        <f t="shared" si="354"/>
        <v>44118403020.270004</v>
      </c>
      <c r="J430" s="54">
        <f t="shared" si="354"/>
        <v>48106839724</v>
      </c>
      <c r="K430" s="54">
        <f t="shared" si="354"/>
        <v>297588968766.20001</v>
      </c>
      <c r="L430" s="54">
        <f t="shared" si="354"/>
        <v>5843756992138.4697</v>
      </c>
      <c r="M430" s="54">
        <f t="shared" si="354"/>
        <v>1339837427586.47</v>
      </c>
      <c r="N430" s="54">
        <f t="shared" si="354"/>
        <v>3574708578552</v>
      </c>
      <c r="O430" s="54">
        <f t="shared" si="354"/>
        <v>929210986000</v>
      </c>
      <c r="P430" s="54">
        <f t="shared" si="354"/>
        <v>1034603801329.91</v>
      </c>
      <c r="Q430" s="54">
        <f t="shared" si="354"/>
        <v>2469480000</v>
      </c>
      <c r="R430" s="54">
        <f t="shared" si="354"/>
        <v>0</v>
      </c>
      <c r="S430" s="54">
        <f t="shared" si="354"/>
        <v>163982999644.91</v>
      </c>
      <c r="T430" s="54">
        <f t="shared" si="354"/>
        <v>203294033014</v>
      </c>
      <c r="U430" s="54">
        <f t="shared" si="354"/>
        <v>664857288671</v>
      </c>
      <c r="V430" s="54">
        <f t="shared" si="354"/>
        <v>9270018188456.1504</v>
      </c>
      <c r="W430" s="54">
        <f t="shared" si="354"/>
        <v>3916279059782.3799</v>
      </c>
      <c r="X430" s="54">
        <f t="shared" si="354"/>
        <v>2485168424008.6396</v>
      </c>
      <c r="Y430" s="54">
        <f t="shared" si="354"/>
        <v>19150492707</v>
      </c>
      <c r="Z430" s="54">
        <f t="shared" si="354"/>
        <v>34007007200</v>
      </c>
      <c r="AA430" s="54">
        <f t="shared" si="354"/>
        <v>345167345000</v>
      </c>
      <c r="AB430" s="54">
        <f t="shared" si="354"/>
        <v>13270000000</v>
      </c>
      <c r="AC430" s="54">
        <f t="shared" si="354"/>
        <v>133939198286</v>
      </c>
      <c r="AD430" s="54">
        <f t="shared" si="354"/>
        <v>868076592580.73999</v>
      </c>
      <c r="AE430" s="54">
        <f t="shared" si="354"/>
        <v>17500000000</v>
      </c>
      <c r="AF430" s="54">
        <f t="shared" si="354"/>
        <v>5353739128673.7695</v>
      </c>
      <c r="AG430" s="54">
        <f t="shared" si="354"/>
        <v>534190731846</v>
      </c>
      <c r="AH430" s="54">
        <f t="shared" si="354"/>
        <v>1916085078240.3999</v>
      </c>
      <c r="AI430" s="54">
        <f t="shared" si="354"/>
        <v>2903463318587.3701</v>
      </c>
      <c r="AJ430" s="54">
        <f t="shared" si="354"/>
        <v>1648119600089.2998</v>
      </c>
      <c r="AK430" s="54">
        <f t="shared" si="354"/>
        <v>989380499054.14001</v>
      </c>
      <c r="AL430" s="54">
        <f t="shared" si="354"/>
        <v>0</v>
      </c>
      <c r="AM430" s="54">
        <f t="shared" si="354"/>
        <v>0</v>
      </c>
      <c r="AN430" s="54">
        <f t="shared" si="354"/>
        <v>658739101035.15991</v>
      </c>
      <c r="AO430" s="54">
        <f t="shared" si="354"/>
        <v>0</v>
      </c>
      <c r="AP430" s="54">
        <f t="shared" si="354"/>
        <v>0</v>
      </c>
      <c r="AQ430" s="54">
        <f t="shared" si="354"/>
        <v>14000000000</v>
      </c>
      <c r="AR430" s="54">
        <f t="shared" si="354"/>
        <v>0</v>
      </c>
      <c r="AS430" s="54">
        <f t="shared" si="354"/>
        <v>2000000000</v>
      </c>
      <c r="AT430" s="54">
        <f t="shared" si="354"/>
        <v>12000000000</v>
      </c>
      <c r="AU430" s="54">
        <f t="shared" si="354"/>
        <v>0</v>
      </c>
      <c r="AV430" s="54">
        <f t="shared" si="354"/>
        <v>-1634119600089.2998</v>
      </c>
      <c r="AW430" s="54">
        <f t="shared" si="354"/>
        <v>1634119600089.2998</v>
      </c>
      <c r="AX430" s="55">
        <f t="shared" si="354"/>
        <v>0</v>
      </c>
    </row>
    <row r="431" spans="1:50" ht="15" customHeight="1" x14ac:dyDescent="0.25">
      <c r="A431" s="29" t="s">
        <v>528</v>
      </c>
      <c r="B431" s="29" t="s">
        <v>528</v>
      </c>
      <c r="C431" s="30" t="s">
        <v>529</v>
      </c>
      <c r="D431" s="31" t="s">
        <v>90</v>
      </c>
      <c r="E431" s="32">
        <v>42734</v>
      </c>
      <c r="F431" s="56">
        <f t="shared" ref="F431" si="355">G431+L431+P431</f>
        <v>1813836670296.5</v>
      </c>
      <c r="G431" s="34">
        <f t="shared" ref="G431" si="356">H431+I431+J431+K431</f>
        <v>299021359050.5</v>
      </c>
      <c r="H431" s="34">
        <f>VLOOKUP(C431,[1]Sheet2!$A$1:$AS$610,6,FALSE)</f>
        <v>252443859050.5</v>
      </c>
      <c r="I431" s="34">
        <f>VLOOKUP(C431,[1]Sheet2!$A$1:$AS$610,7,FALSE)</f>
        <v>20790000000</v>
      </c>
      <c r="J431" s="34">
        <f>VLOOKUP(C431,[1]Sheet2!$A$1:$AS$610,8,FALSE)</f>
        <v>4500000000</v>
      </c>
      <c r="K431" s="34">
        <f>VLOOKUP(C431,[1]Sheet2!$A$1:$AS$610,9,FALSE)</f>
        <v>21287500000</v>
      </c>
      <c r="L431" s="34">
        <f t="shared" ref="L431" si="357">M431+N431+O431</f>
        <v>1456502579000</v>
      </c>
      <c r="M431" s="34">
        <f>VLOOKUP(C431,[1]Sheet2!$A$1:$AS$610,11,FALSE)</f>
        <v>25657109000</v>
      </c>
      <c r="N431" s="34">
        <f>VLOOKUP(C431,[1]Sheet2!$A$1:$AS$610,12,FALSE)</f>
        <v>977903640000</v>
      </c>
      <c r="O431" s="34">
        <f>VLOOKUP(C431,[1]Sheet2!$A$1:$AS$610,13,FALSE)</f>
        <v>452941830000</v>
      </c>
      <c r="P431" s="34">
        <f t="shared" ref="P431" si="358">Q431+R431+S431+T431+U431</f>
        <v>58312732246</v>
      </c>
      <c r="Q431" s="34">
        <f>VLOOKUP(C431,[1]Sheet2!$A$1:$AS$610,15,FALSE)</f>
        <v>0</v>
      </c>
      <c r="R431" s="34">
        <f>VLOOKUP(C431,[1]Sheet2!$A$1:$AS$610,16,FALSE)</f>
        <v>0</v>
      </c>
      <c r="S431" s="34">
        <f>VLOOKUP(C431,[1]Sheet2!$A$1:$AS$610,17,FALSE)</f>
        <v>0</v>
      </c>
      <c r="T431" s="34">
        <f>VLOOKUP(C431,[1]Sheet2!$A$1:$AS$610,18,FALSE)</f>
        <v>56199045000</v>
      </c>
      <c r="U431" s="34">
        <f>VLOOKUP(C431,[1]Sheet2!$A$1:$AS$610,19,FALSE)</f>
        <v>2113687246</v>
      </c>
      <c r="V431" s="34">
        <f t="shared" ref="V431" si="359">W431+AF431</f>
        <v>1981003710810.46</v>
      </c>
      <c r="W431" s="34">
        <f t="shared" ref="W431" si="360">X431+Y431+Z431+AA431+AB431+AC431+AD431+AE431</f>
        <v>960361644969.45996</v>
      </c>
      <c r="X431" s="34">
        <f>VLOOKUP(C431,[1]Sheet2!$A$1:$AS$610,22,FALSE)</f>
        <v>401241066638.25</v>
      </c>
      <c r="Y431" s="34">
        <f>VLOOKUP(C431,[1]Sheet2!$A$1:$AS$610,23,FALSE)</f>
        <v>8956208067.8600006</v>
      </c>
      <c r="Z431" s="34">
        <f>VLOOKUP(C431,[1]Sheet2!$A$1:$AS$610,24,FALSE)</f>
        <v>0</v>
      </c>
      <c r="AA431" s="34">
        <f>VLOOKUP(C431,[1]Sheet2!$A$1:$AS$610,25,FALSE)</f>
        <v>354099656128</v>
      </c>
      <c r="AB431" s="34">
        <f>VLOOKUP(C431,[1]Sheet2!$A$1:$AS$610,26,FALSE)</f>
        <v>19000000000</v>
      </c>
      <c r="AC431" s="34">
        <f>VLOOKUP(C431,[1]Sheet2!$A$1:$AS$610,27,FALSE)</f>
        <v>126665701335.35001</v>
      </c>
      <c r="AD431" s="34">
        <f>VLOOKUP(C431,[1]Sheet2!$A$1:$AS$610,28,FALSE)</f>
        <v>48399012800</v>
      </c>
      <c r="AE431" s="34">
        <f>VLOOKUP(C431,[1]Sheet2!$A$1:$AS$610,29,FALSE)</f>
        <v>2000000000</v>
      </c>
      <c r="AF431" s="34">
        <f t="shared" ref="AF431" si="361">AG431+AH431+AI431</f>
        <v>1020642065841</v>
      </c>
      <c r="AG431" s="34">
        <f>VLOOKUP(C431,[1]Sheet2!$A$1:$AS$610,31,FALSE)</f>
        <v>11600915000</v>
      </c>
      <c r="AH431" s="34">
        <f>VLOOKUP(C431,[1]Sheet2!$A$1:$AS$610,32,FALSE)</f>
        <v>468946802015</v>
      </c>
      <c r="AI431" s="34">
        <f>VLOOKUP(C431,[1]Sheet2!$A$1:$AS$610,33,FALSE)</f>
        <v>540094348826</v>
      </c>
      <c r="AJ431" s="34">
        <f t="shared" ref="AJ431" si="362">AK431+AL431+AM431+AN431+AO431+AP431</f>
        <v>175167040513.96002</v>
      </c>
      <c r="AK431" s="34">
        <f>VLOOKUP(C431,[1]Sheet2!$A$1:$AS$610,35,FALSE)</f>
        <v>46879710881</v>
      </c>
      <c r="AL431" s="34">
        <f>VLOOKUP(C431,[1]Sheet2!$A$1:$AS$610,36,FALSE)</f>
        <v>0</v>
      </c>
      <c r="AM431" s="34">
        <f>VLOOKUP(C431,[1]Sheet2!$A$1:$AS$610,37,FALSE)</f>
        <v>0</v>
      </c>
      <c r="AN431" s="34">
        <f>VLOOKUP(C431,[1]Sheet2!$A$1:$AS$610,38,FALSE)</f>
        <v>128287329632.96001</v>
      </c>
      <c r="AO431" s="34">
        <f>VLOOKUP(C431,[1]Sheet2!$A$1:$AS$610,39,FALSE)</f>
        <v>0</v>
      </c>
      <c r="AP431" s="34">
        <f>VLOOKUP(C431,[1]Sheet2!$A$1:$AS$610,40,FALSE)</f>
        <v>0</v>
      </c>
      <c r="AQ431" s="34">
        <f t="shared" ref="AQ431" si="363">AR431+AS431+AT431+AU431</f>
        <v>8000000000</v>
      </c>
      <c r="AR431" s="34">
        <f>VLOOKUP(C431,[1]Sheet2!$A$1:$AS$610,42,FALSE)</f>
        <v>0</v>
      </c>
      <c r="AS431" s="34">
        <f>VLOOKUP(C431,[1]Sheet2!$A$1:$AS$610,43,FALSE)</f>
        <v>8000000000</v>
      </c>
      <c r="AT431" s="34">
        <f>VLOOKUP(C431,[1]Sheet2!$A$1:$AS$610,44,FALSE)</f>
        <v>0</v>
      </c>
      <c r="AU431" s="34">
        <f>VLOOKUP(C431,[1]Sheet2!$A$1:$AS$610,45,FALSE)</f>
        <v>0</v>
      </c>
      <c r="AV431" s="35">
        <f t="shared" ref="AV431" si="364">F431-V431</f>
        <v>-167167040513.95996</v>
      </c>
      <c r="AW431" s="35">
        <f t="shared" ref="AW431" si="365">AJ431-AQ431</f>
        <v>167167040513.96002</v>
      </c>
      <c r="AX431" s="36">
        <f t="shared" ref="AX431" si="366">AW431+AV431</f>
        <v>0</v>
      </c>
    </row>
    <row r="432" spans="1:50" s="45" customFormat="1" ht="15" customHeight="1" x14ac:dyDescent="0.25">
      <c r="A432" s="46">
        <f>A426+1</f>
        <v>324</v>
      </c>
      <c r="B432" s="46">
        <v>1</v>
      </c>
      <c r="C432" s="47" t="s">
        <v>530</v>
      </c>
      <c r="D432" s="39" t="s">
        <v>149</v>
      </c>
      <c r="E432" s="40">
        <v>42733</v>
      </c>
      <c r="F432" s="41">
        <f t="shared" si="306"/>
        <v>865690214790.69006</v>
      </c>
      <c r="G432" s="42">
        <f t="shared" si="307"/>
        <v>62726695759.279999</v>
      </c>
      <c r="H432" s="42">
        <v>8995046800</v>
      </c>
      <c r="I432" s="42">
        <v>15717855166</v>
      </c>
      <c r="J432" s="42">
        <v>3127344997</v>
      </c>
      <c r="K432" s="42">
        <v>34886448796.279999</v>
      </c>
      <c r="L432" s="42">
        <f t="shared" si="308"/>
        <v>722674847023</v>
      </c>
      <c r="M432" s="42">
        <v>18128347023</v>
      </c>
      <c r="N432" s="42">
        <v>518259515000</v>
      </c>
      <c r="O432" s="42">
        <v>186286985000</v>
      </c>
      <c r="P432" s="42">
        <f t="shared" si="309"/>
        <v>80288672008.410004</v>
      </c>
      <c r="Q432" s="42">
        <v>4137180000</v>
      </c>
      <c r="R432" s="42">
        <v>0</v>
      </c>
      <c r="S432" s="42">
        <v>18220432008.41</v>
      </c>
      <c r="T432" s="42">
        <v>57931060000</v>
      </c>
      <c r="U432" s="42">
        <v>0</v>
      </c>
      <c r="V432" s="42">
        <f t="shared" si="310"/>
        <v>864390214790.68994</v>
      </c>
      <c r="W432" s="42">
        <f t="shared" si="311"/>
        <v>474093216773.26001</v>
      </c>
      <c r="X432" s="42">
        <v>366024063849.14001</v>
      </c>
      <c r="Y432" s="42">
        <v>0</v>
      </c>
      <c r="Z432" s="42">
        <v>0</v>
      </c>
      <c r="AA432" s="42">
        <v>975600000</v>
      </c>
      <c r="AB432" s="42">
        <v>0</v>
      </c>
      <c r="AC432" s="42">
        <v>1335904980</v>
      </c>
      <c r="AD432" s="42">
        <v>104757647944.12</v>
      </c>
      <c r="AE432" s="42">
        <v>1000000000</v>
      </c>
      <c r="AF432" s="42">
        <f t="shared" si="312"/>
        <v>390296998017.42999</v>
      </c>
      <c r="AG432" s="42">
        <v>45926698175</v>
      </c>
      <c r="AH432" s="42">
        <v>176284174992</v>
      </c>
      <c r="AI432" s="42">
        <v>168086124850.42999</v>
      </c>
      <c r="AJ432" s="42">
        <f t="shared" si="313"/>
        <v>200000000</v>
      </c>
      <c r="AK432" s="42">
        <v>0</v>
      </c>
      <c r="AL432" s="42">
        <v>0</v>
      </c>
      <c r="AM432" s="42">
        <v>0</v>
      </c>
      <c r="AN432" s="42">
        <v>0</v>
      </c>
      <c r="AO432" s="42">
        <v>200000000</v>
      </c>
      <c r="AP432" s="42">
        <v>0</v>
      </c>
      <c r="AQ432" s="42">
        <f t="shared" si="314"/>
        <v>1500000000</v>
      </c>
      <c r="AR432" s="42">
        <v>0</v>
      </c>
      <c r="AS432" s="42">
        <v>500000000</v>
      </c>
      <c r="AT432" s="42">
        <v>1000000000</v>
      </c>
      <c r="AU432" s="42">
        <v>0</v>
      </c>
      <c r="AV432" s="43">
        <f t="shared" si="315"/>
        <v>1300000000.0001221</v>
      </c>
      <c r="AW432" s="43">
        <f t="shared" si="348"/>
        <v>-1300000000</v>
      </c>
      <c r="AX432" s="44">
        <f t="shared" si="332"/>
        <v>1.220703125E-4</v>
      </c>
    </row>
    <row r="433" spans="1:50" s="45" customFormat="1" ht="15" customHeight="1" x14ac:dyDescent="0.25">
      <c r="A433" s="37">
        <f t="shared" ref="A433:B437" si="367">A432+1</f>
        <v>325</v>
      </c>
      <c r="B433" s="37">
        <f t="shared" si="367"/>
        <v>2</v>
      </c>
      <c r="C433" s="38" t="s">
        <v>531</v>
      </c>
      <c r="D433" s="39" t="s">
        <v>90</v>
      </c>
      <c r="E433" s="40">
        <v>42732</v>
      </c>
      <c r="F433" s="41">
        <f t="shared" si="306"/>
        <v>946126175112</v>
      </c>
      <c r="G433" s="42">
        <f t="shared" si="307"/>
        <v>36245564112</v>
      </c>
      <c r="H433" s="42">
        <f>VLOOKUP(C433,[1]Sheet2!$A$1:$AS$610,6,FALSE)</f>
        <v>6462493625</v>
      </c>
      <c r="I433" s="42">
        <f>VLOOKUP(C433,[1]Sheet2!$A$1:$AS$610,7,FALSE)</f>
        <v>8869736473</v>
      </c>
      <c r="J433" s="42">
        <f>VLOOKUP(C433,[1]Sheet2!$A$1:$AS$610,8,FALSE)</f>
        <v>3247627497</v>
      </c>
      <c r="K433" s="42">
        <f>VLOOKUP(C433,[1]Sheet2!$A$1:$AS$610,9,FALSE)</f>
        <v>17665706517</v>
      </c>
      <c r="L433" s="42">
        <f t="shared" si="308"/>
        <v>695903808000</v>
      </c>
      <c r="M433" s="42">
        <f>VLOOKUP(C433,[1]Sheet2!$A$1:$AS$610,11,FALSE)</f>
        <v>11483169000</v>
      </c>
      <c r="N433" s="42">
        <f>VLOOKUP(C433,[1]Sheet2!$A$1:$AS$610,12,FALSE)</f>
        <v>521661475000</v>
      </c>
      <c r="O433" s="42">
        <f>VLOOKUP(C433,[1]Sheet2!$A$1:$AS$610,13,FALSE)</f>
        <v>162759164000</v>
      </c>
      <c r="P433" s="42">
        <f t="shared" si="309"/>
        <v>213976803000</v>
      </c>
      <c r="Q433" s="42">
        <f>VLOOKUP(C433,[1]Sheet2!$A$1:$AS$610,15,FALSE)</f>
        <v>450000000</v>
      </c>
      <c r="R433" s="42">
        <f>VLOOKUP(C433,[1]Sheet2!$A$1:$AS$610,16,FALSE)</f>
        <v>0</v>
      </c>
      <c r="S433" s="42">
        <f>VLOOKUP(C433,[1]Sheet2!$A$1:$AS$610,17,FALSE)</f>
        <v>8708500000</v>
      </c>
      <c r="T433" s="42">
        <f>VLOOKUP(C433,[1]Sheet2!$A$1:$AS$610,18,FALSE)</f>
        <v>75918128000</v>
      </c>
      <c r="U433" s="42">
        <f>VLOOKUP(C433,[1]Sheet2!$A$1:$AS$610,19,FALSE)</f>
        <v>128900175000</v>
      </c>
      <c r="V433" s="42">
        <f t="shared" si="310"/>
        <v>997757786959</v>
      </c>
      <c r="W433" s="42">
        <f t="shared" si="311"/>
        <v>540575677445</v>
      </c>
      <c r="X433" s="42">
        <f>VLOOKUP(C433,[1]Sheet2!$A$1:$AS$610,22,FALSE)</f>
        <v>311217352445</v>
      </c>
      <c r="Y433" s="42">
        <f>VLOOKUP(C433,[1]Sheet2!$A$1:$AS$610,23,FALSE)</f>
        <v>0</v>
      </c>
      <c r="Z433" s="42">
        <f>VLOOKUP(C433,[1]Sheet2!$A$1:$AS$610,24,FALSE)</f>
        <v>0</v>
      </c>
      <c r="AA433" s="42">
        <f>VLOOKUP(C433,[1]Sheet2!$A$1:$AS$610,25,FALSE)</f>
        <v>19995700000</v>
      </c>
      <c r="AB433" s="42">
        <f>VLOOKUP(C433,[1]Sheet2!$A$1:$AS$610,26,FALSE)</f>
        <v>24348050000</v>
      </c>
      <c r="AC433" s="42">
        <f>VLOOKUP(C433,[1]Sheet2!$A$1:$AS$610,27,FALSE)</f>
        <v>0</v>
      </c>
      <c r="AD433" s="42">
        <f>VLOOKUP(C433,[1]Sheet2!$A$1:$AS$610,28,FALSE)</f>
        <v>183014575000</v>
      </c>
      <c r="AE433" s="42">
        <f>VLOOKUP(C433,[1]Sheet2!$A$1:$AS$610,29,FALSE)</f>
        <v>2000000000</v>
      </c>
      <c r="AF433" s="42">
        <f t="shared" si="312"/>
        <v>457182109514</v>
      </c>
      <c r="AG433" s="42">
        <f>VLOOKUP(C433,[1]Sheet2!$A$1:$AS$610,31,FALSE)</f>
        <v>7225888799</v>
      </c>
      <c r="AH433" s="42">
        <f>VLOOKUP(C433,[1]Sheet2!$A$1:$AS$610,32,FALSE)</f>
        <v>194754011237</v>
      </c>
      <c r="AI433" s="42">
        <f>VLOOKUP(C433,[1]Sheet2!$A$1:$AS$610,33,FALSE)</f>
        <v>255202209478</v>
      </c>
      <c r="AJ433" s="42">
        <f t="shared" si="313"/>
        <v>52631611847</v>
      </c>
      <c r="AK433" s="42">
        <f>VLOOKUP(C433,[1]Sheet2!$A$1:$AS$610,35,FALSE)</f>
        <v>52631611847</v>
      </c>
      <c r="AL433" s="42">
        <f>VLOOKUP(C433,[1]Sheet2!$A$1:$AS$610,36,FALSE)</f>
        <v>0</v>
      </c>
      <c r="AM433" s="42">
        <f>VLOOKUP(C433,[1]Sheet2!$A$1:$AS$610,37,FALSE)</f>
        <v>0</v>
      </c>
      <c r="AN433" s="42">
        <f>VLOOKUP(C433,[1]Sheet2!$A$1:$AS$610,38,FALSE)</f>
        <v>0</v>
      </c>
      <c r="AO433" s="42">
        <f>VLOOKUP(C433,[1]Sheet2!$A$1:$AS$610,39,FALSE)</f>
        <v>0</v>
      </c>
      <c r="AP433" s="42">
        <f>VLOOKUP(C433,[1]Sheet2!$A$1:$AS$610,40,FALSE)</f>
        <v>0</v>
      </c>
      <c r="AQ433" s="42">
        <f t="shared" si="314"/>
        <v>1000000000</v>
      </c>
      <c r="AR433" s="42">
        <f>VLOOKUP(C433,[1]Sheet2!$A$1:$AS$610,42,FALSE)</f>
        <v>0</v>
      </c>
      <c r="AS433" s="42">
        <f>VLOOKUP(C433,[1]Sheet2!$A$1:$AS$610,43,FALSE)</f>
        <v>1000000000</v>
      </c>
      <c r="AT433" s="42">
        <f>VLOOKUP(C433,[1]Sheet2!$A$1:$AS$610,44,FALSE)</f>
        <v>0</v>
      </c>
      <c r="AU433" s="42">
        <f>VLOOKUP(C433,[1]Sheet2!$A$1:$AS$610,45,FALSE)</f>
        <v>0</v>
      </c>
      <c r="AV433" s="43">
        <f t="shared" si="315"/>
        <v>-51631611847</v>
      </c>
      <c r="AW433" s="43">
        <f t="shared" si="348"/>
        <v>51631611847</v>
      </c>
      <c r="AX433" s="44">
        <f t="shared" si="332"/>
        <v>0</v>
      </c>
    </row>
    <row r="434" spans="1:50" s="45" customFormat="1" ht="15" customHeight="1" x14ac:dyDescent="0.25">
      <c r="A434" s="37">
        <f t="shared" si="367"/>
        <v>326</v>
      </c>
      <c r="B434" s="37">
        <f t="shared" si="367"/>
        <v>3</v>
      </c>
      <c r="C434" s="47" t="s">
        <v>532</v>
      </c>
      <c r="D434" s="39" t="s">
        <v>99</v>
      </c>
      <c r="E434" s="40">
        <v>42734</v>
      </c>
      <c r="F434" s="48">
        <f t="shared" si="306"/>
        <v>1030499768947</v>
      </c>
      <c r="G434" s="49">
        <f t="shared" si="307"/>
        <v>75634661800</v>
      </c>
      <c r="H434" s="49">
        <v>22676262874</v>
      </c>
      <c r="I434" s="49">
        <v>23824698000</v>
      </c>
      <c r="J434" s="49">
        <v>4150000000</v>
      </c>
      <c r="K434" s="49">
        <v>24983700926</v>
      </c>
      <c r="L434" s="49">
        <f t="shared" si="308"/>
        <v>794225477147</v>
      </c>
      <c r="M434" s="49">
        <v>20711172000</v>
      </c>
      <c r="N434" s="49">
        <v>627181494000</v>
      </c>
      <c r="O434" s="49">
        <v>146332811147</v>
      </c>
      <c r="P434" s="49">
        <f t="shared" si="309"/>
        <v>160639630000</v>
      </c>
      <c r="Q434" s="49">
        <v>0</v>
      </c>
      <c r="R434" s="49">
        <v>0</v>
      </c>
      <c r="S434" s="49">
        <v>38500000000</v>
      </c>
      <c r="T434" s="49">
        <f>122139630000-71853599000</f>
        <v>50286031000</v>
      </c>
      <c r="U434" s="49">
        <v>71853599000</v>
      </c>
      <c r="V434" s="49">
        <f t="shared" si="310"/>
        <v>1063987777445</v>
      </c>
      <c r="W434" s="49">
        <f t="shared" si="311"/>
        <v>574758089978</v>
      </c>
      <c r="X434" s="49">
        <v>466267599027</v>
      </c>
      <c r="Y434" s="49">
        <v>0</v>
      </c>
      <c r="Z434" s="49">
        <v>0</v>
      </c>
      <c r="AA434" s="49">
        <v>4075000000</v>
      </c>
      <c r="AB434" s="49">
        <v>2160500000</v>
      </c>
      <c r="AC434" s="49">
        <v>0</v>
      </c>
      <c r="AD434" s="49">
        <v>100254990951</v>
      </c>
      <c r="AE434" s="49">
        <v>2000000000</v>
      </c>
      <c r="AF434" s="49">
        <f t="shared" si="312"/>
        <v>489229687467</v>
      </c>
      <c r="AG434" s="49">
        <v>62486297900</v>
      </c>
      <c r="AH434" s="49">
        <v>217634579806</v>
      </c>
      <c r="AI434" s="49">
        <v>209108809761</v>
      </c>
      <c r="AJ434" s="49">
        <f t="shared" si="313"/>
        <v>35488008498</v>
      </c>
      <c r="AK434" s="49">
        <v>35488008498</v>
      </c>
      <c r="AL434" s="49">
        <v>0</v>
      </c>
      <c r="AM434" s="49">
        <v>0</v>
      </c>
      <c r="AN434" s="49">
        <v>0</v>
      </c>
      <c r="AO434" s="49">
        <v>0</v>
      </c>
      <c r="AP434" s="49">
        <v>0</v>
      </c>
      <c r="AQ434" s="49">
        <f t="shared" si="314"/>
        <v>2000000000</v>
      </c>
      <c r="AR434" s="49">
        <v>0</v>
      </c>
      <c r="AS434" s="49">
        <v>2000000000</v>
      </c>
      <c r="AT434" s="49">
        <v>0</v>
      </c>
      <c r="AU434" s="49">
        <v>0</v>
      </c>
      <c r="AV434" s="50">
        <f t="shared" si="315"/>
        <v>-33488008498</v>
      </c>
      <c r="AW434" s="50">
        <f t="shared" si="348"/>
        <v>33488008498</v>
      </c>
      <c r="AX434" s="44">
        <f t="shared" si="332"/>
        <v>0</v>
      </c>
    </row>
    <row r="435" spans="1:50" s="45" customFormat="1" ht="15" customHeight="1" x14ac:dyDescent="0.25">
      <c r="A435" s="46">
        <f t="shared" si="367"/>
        <v>327</v>
      </c>
      <c r="B435" s="46">
        <f t="shared" si="367"/>
        <v>4</v>
      </c>
      <c r="C435" s="47" t="s">
        <v>533</v>
      </c>
      <c r="D435" s="58" t="s">
        <v>99</v>
      </c>
      <c r="E435" s="57">
        <v>42704</v>
      </c>
      <c r="F435" s="48">
        <f t="shared" si="306"/>
        <v>535937252271</v>
      </c>
      <c r="G435" s="49">
        <f t="shared" si="307"/>
        <v>16438381271</v>
      </c>
      <c r="H435" s="49">
        <v>4900661388</v>
      </c>
      <c r="I435" s="49">
        <v>7235250569</v>
      </c>
      <c r="J435" s="49">
        <v>0</v>
      </c>
      <c r="K435" s="49">
        <v>4302469314</v>
      </c>
      <c r="L435" s="49">
        <f t="shared" si="308"/>
        <v>445873211000</v>
      </c>
      <c r="M435" s="49">
        <v>11178118000</v>
      </c>
      <c r="N435" s="49">
        <v>347942155000</v>
      </c>
      <c r="O435" s="49">
        <v>86752938000</v>
      </c>
      <c r="P435" s="49">
        <f t="shared" si="309"/>
        <v>73625660000</v>
      </c>
      <c r="Q435" s="49">
        <v>0</v>
      </c>
      <c r="R435" s="49">
        <v>0</v>
      </c>
      <c r="S435" s="49">
        <v>16000000000</v>
      </c>
      <c r="T435" s="49">
        <f>52625660000-45125660000</f>
        <v>7500000000</v>
      </c>
      <c r="U435" s="49">
        <f>45125660000+5000000000</f>
        <v>50125660000</v>
      </c>
      <c r="V435" s="49">
        <f t="shared" si="310"/>
        <v>613437252271</v>
      </c>
      <c r="W435" s="49">
        <f t="shared" si="311"/>
        <v>223361269006</v>
      </c>
      <c r="X435" s="49">
        <v>118674919716</v>
      </c>
      <c r="Y435" s="49">
        <v>0</v>
      </c>
      <c r="Z435" s="49">
        <v>0</v>
      </c>
      <c r="AA435" s="49">
        <v>4972600000</v>
      </c>
      <c r="AB435" s="49">
        <v>7083676000</v>
      </c>
      <c r="AC435" s="49">
        <v>0</v>
      </c>
      <c r="AD435" s="49">
        <v>90630073290</v>
      </c>
      <c r="AE435" s="49">
        <v>2000000000</v>
      </c>
      <c r="AF435" s="49">
        <f t="shared" si="312"/>
        <v>390075983265</v>
      </c>
      <c r="AG435" s="49">
        <v>24036456500</v>
      </c>
      <c r="AH435" s="49">
        <v>129823089715</v>
      </c>
      <c r="AI435" s="49">
        <v>236216437050</v>
      </c>
      <c r="AJ435" s="49">
        <f t="shared" si="313"/>
        <v>77500000000</v>
      </c>
      <c r="AK435" s="49">
        <v>2500000000</v>
      </c>
      <c r="AL435" s="49">
        <v>0</v>
      </c>
      <c r="AM435" s="49">
        <v>0</v>
      </c>
      <c r="AN435" s="49">
        <v>75000000000</v>
      </c>
      <c r="AO435" s="49">
        <v>0</v>
      </c>
      <c r="AP435" s="49">
        <v>0</v>
      </c>
      <c r="AQ435" s="49">
        <f t="shared" si="314"/>
        <v>0</v>
      </c>
      <c r="AR435" s="49">
        <v>0</v>
      </c>
      <c r="AS435" s="49">
        <v>0</v>
      </c>
      <c r="AT435" s="49">
        <v>0</v>
      </c>
      <c r="AU435" s="49">
        <v>0</v>
      </c>
      <c r="AV435" s="50">
        <f t="shared" si="315"/>
        <v>-77500000000</v>
      </c>
      <c r="AW435" s="50">
        <f t="shared" si="348"/>
        <v>77500000000</v>
      </c>
      <c r="AX435" s="44">
        <f t="shared" si="332"/>
        <v>0</v>
      </c>
    </row>
    <row r="436" spans="1:50" s="45" customFormat="1" ht="15" customHeight="1" x14ac:dyDescent="0.25">
      <c r="A436" s="37">
        <f t="shared" si="367"/>
        <v>328</v>
      </c>
      <c r="B436" s="37">
        <f t="shared" si="367"/>
        <v>5</v>
      </c>
      <c r="C436" s="38" t="s">
        <v>534</v>
      </c>
      <c r="D436" s="39" t="s">
        <v>94</v>
      </c>
      <c r="E436" s="40">
        <v>42734</v>
      </c>
      <c r="F436" s="41">
        <f t="shared" si="306"/>
        <v>809554494824</v>
      </c>
      <c r="G436" s="42">
        <f t="shared" si="307"/>
        <v>28599910416</v>
      </c>
      <c r="H436" s="42">
        <f>VLOOKUP(C436,[1]Sheet2!$A$1:$AS$610,6,FALSE)</f>
        <v>6645021516</v>
      </c>
      <c r="I436" s="42">
        <f>VLOOKUP(C436,[1]Sheet2!$A$1:$AS$610,7,FALSE)</f>
        <v>6980334928</v>
      </c>
      <c r="J436" s="42">
        <f>VLOOKUP(C436,[1]Sheet2!$A$1:$AS$610,8,FALSE)</f>
        <v>3541163278</v>
      </c>
      <c r="K436" s="42">
        <f>VLOOKUP(C436,[1]Sheet2!$A$1:$AS$610,9,FALSE)</f>
        <v>11433390694</v>
      </c>
      <c r="L436" s="42">
        <f t="shared" si="308"/>
        <v>646525253000</v>
      </c>
      <c r="M436" s="42">
        <f>VLOOKUP(C436,[1]Sheet2!$A$1:$AS$610,11,FALSE)</f>
        <v>22439464000</v>
      </c>
      <c r="N436" s="42">
        <f>VLOOKUP(C436,[1]Sheet2!$A$1:$AS$610,12,FALSE)</f>
        <v>486046703000</v>
      </c>
      <c r="O436" s="42">
        <f>VLOOKUP(C436,[1]Sheet2!$A$1:$AS$610,13,FALSE)</f>
        <v>138039086000</v>
      </c>
      <c r="P436" s="42">
        <f t="shared" si="309"/>
        <v>134429331408</v>
      </c>
      <c r="Q436" s="42">
        <f>VLOOKUP(C436,[1]Sheet2!$A$1:$AS$610,15,FALSE)</f>
        <v>1433148000</v>
      </c>
      <c r="R436" s="42">
        <f>VLOOKUP(C436,[1]Sheet2!$A$1:$AS$610,16,FALSE)</f>
        <v>0</v>
      </c>
      <c r="S436" s="42">
        <f>VLOOKUP(C436,[1]Sheet2!$A$1:$AS$610,17,FALSE)</f>
        <v>14046028408</v>
      </c>
      <c r="T436" s="42">
        <f>VLOOKUP(C436,[1]Sheet2!$A$1:$AS$610,18,FALSE)</f>
        <v>70454080000</v>
      </c>
      <c r="U436" s="42">
        <f>VLOOKUP(C436,[1]Sheet2!$A$1:$AS$610,19,FALSE)</f>
        <v>48496075000</v>
      </c>
      <c r="V436" s="42">
        <f t="shared" si="310"/>
        <v>824771356824</v>
      </c>
      <c r="W436" s="42">
        <f t="shared" si="311"/>
        <v>313546959075</v>
      </c>
      <c r="X436" s="42">
        <f>VLOOKUP(C436,[1]Sheet2!$A$1:$AS$610,22,FALSE)</f>
        <v>237725480375</v>
      </c>
      <c r="Y436" s="42">
        <f>VLOOKUP(C436,[1]Sheet2!$A$1:$AS$610,23,FALSE)</f>
        <v>0</v>
      </c>
      <c r="Z436" s="42">
        <f>VLOOKUP(C436,[1]Sheet2!$A$1:$AS$610,24,FALSE)</f>
        <v>0</v>
      </c>
      <c r="AA436" s="42">
        <f>VLOOKUP(C436,[1]Sheet2!$A$1:$AS$610,25,FALSE)</f>
        <v>7184000000</v>
      </c>
      <c r="AB436" s="42">
        <f>VLOOKUP(C436,[1]Sheet2!$A$1:$AS$610,26,FALSE)</f>
        <v>4000603700</v>
      </c>
      <c r="AC436" s="42">
        <f>VLOOKUP(C436,[1]Sheet2!$A$1:$AS$610,27,FALSE)</f>
        <v>952535000</v>
      </c>
      <c r="AD436" s="42">
        <f>VLOOKUP(C436,[1]Sheet2!$A$1:$AS$610,28,FALSE)</f>
        <v>63184340000</v>
      </c>
      <c r="AE436" s="42">
        <f>VLOOKUP(C436,[1]Sheet2!$A$1:$AS$610,29,FALSE)</f>
        <v>500000000</v>
      </c>
      <c r="AF436" s="42">
        <f t="shared" si="312"/>
        <v>511224397749</v>
      </c>
      <c r="AG436" s="42">
        <f>VLOOKUP(C436,[1]Sheet2!$A$1:$AS$610,31,FALSE)</f>
        <v>0</v>
      </c>
      <c r="AH436" s="42">
        <f>VLOOKUP(C436,[1]Sheet2!$A$1:$AS$610,32,FALSE)</f>
        <v>190820482053</v>
      </c>
      <c r="AI436" s="42">
        <f>VLOOKUP(C436,[1]Sheet2!$A$1:$AS$610,33,FALSE)</f>
        <v>320403915696</v>
      </c>
      <c r="AJ436" s="42">
        <f t="shared" si="313"/>
        <v>15292685671</v>
      </c>
      <c r="AK436" s="42">
        <f>VLOOKUP(C436,[1]Sheet2!$A$1:$AS$610,35,FALSE)</f>
        <v>15292685671</v>
      </c>
      <c r="AL436" s="42">
        <f>VLOOKUP(C436,[1]Sheet2!$A$1:$AS$610,36,FALSE)</f>
        <v>0</v>
      </c>
      <c r="AM436" s="42">
        <f>VLOOKUP(C436,[1]Sheet2!$A$1:$AS$610,37,FALSE)</f>
        <v>0</v>
      </c>
      <c r="AN436" s="42">
        <f>VLOOKUP(C436,[1]Sheet2!$A$1:$AS$610,38,FALSE)</f>
        <v>0</v>
      </c>
      <c r="AO436" s="42">
        <f>VLOOKUP(C436,[1]Sheet2!$A$1:$AS$610,39,FALSE)</f>
        <v>0</v>
      </c>
      <c r="AP436" s="42">
        <f>VLOOKUP(C436,[1]Sheet2!$A$1:$AS$610,40,FALSE)</f>
        <v>0</v>
      </c>
      <c r="AQ436" s="42">
        <f t="shared" si="314"/>
        <v>75823671</v>
      </c>
      <c r="AR436" s="42">
        <f>VLOOKUP(C436,[1]Sheet2!$A$1:$AS$610,42,FALSE)</f>
        <v>0</v>
      </c>
      <c r="AS436" s="42">
        <f>VLOOKUP(C436,[1]Sheet2!$A$1:$AS$610,43,FALSE)</f>
        <v>0</v>
      </c>
      <c r="AT436" s="42">
        <f>VLOOKUP(C436,[1]Sheet2!$A$1:$AS$610,44,FALSE)</f>
        <v>75823671</v>
      </c>
      <c r="AU436" s="42">
        <f>VLOOKUP(C436,[1]Sheet2!$A$1:$AS$610,45,FALSE)</f>
        <v>0</v>
      </c>
      <c r="AV436" s="43">
        <f t="shared" si="315"/>
        <v>-15216862000</v>
      </c>
      <c r="AW436" s="43">
        <f t="shared" si="348"/>
        <v>15216862000</v>
      </c>
      <c r="AX436" s="44">
        <f t="shared" si="332"/>
        <v>0</v>
      </c>
    </row>
    <row r="437" spans="1:50" s="45" customFormat="1" ht="15" customHeight="1" x14ac:dyDescent="0.25">
      <c r="A437" s="37">
        <f t="shared" si="367"/>
        <v>329</v>
      </c>
      <c r="B437" s="37">
        <f t="shared" si="367"/>
        <v>6</v>
      </c>
      <c r="C437" s="47" t="s">
        <v>535</v>
      </c>
      <c r="D437" s="39" t="s">
        <v>176</v>
      </c>
      <c r="E437" s="40">
        <v>42734</v>
      </c>
      <c r="F437" s="48">
        <f t="shared" si="306"/>
        <v>1239183591571</v>
      </c>
      <c r="G437" s="49">
        <f t="shared" si="307"/>
        <v>124924774571</v>
      </c>
      <c r="H437" s="49">
        <v>15715000000</v>
      </c>
      <c r="I437" s="49">
        <v>9719500000</v>
      </c>
      <c r="J437" s="49">
        <v>3327000000</v>
      </c>
      <c r="K437" s="49">
        <v>96163274571</v>
      </c>
      <c r="L437" s="49">
        <f t="shared" si="308"/>
        <v>965895579000</v>
      </c>
      <c r="M437" s="49">
        <v>14287214000</v>
      </c>
      <c r="N437" s="49">
        <v>725381526000</v>
      </c>
      <c r="O437" s="49">
        <v>226226839000</v>
      </c>
      <c r="P437" s="49">
        <f t="shared" si="309"/>
        <v>148363238000</v>
      </c>
      <c r="Q437" s="49">
        <v>3750120000</v>
      </c>
      <c r="R437" s="49">
        <v>0</v>
      </c>
      <c r="S437" s="49">
        <v>28325000000</v>
      </c>
      <c r="T437" s="49">
        <v>0</v>
      </c>
      <c r="U437" s="49">
        <v>116288118000</v>
      </c>
      <c r="V437" s="49">
        <f t="shared" si="310"/>
        <v>1254528180673</v>
      </c>
      <c r="W437" s="49">
        <f t="shared" si="311"/>
        <v>785182088979</v>
      </c>
      <c r="X437" s="49">
        <v>565452605726</v>
      </c>
      <c r="Y437" s="49">
        <v>2923373</v>
      </c>
      <c r="Z437" s="49">
        <v>0</v>
      </c>
      <c r="AA437" s="49">
        <v>24477600000</v>
      </c>
      <c r="AB437" s="49">
        <v>8170000000</v>
      </c>
      <c r="AC437" s="49">
        <v>400000000</v>
      </c>
      <c r="AD437" s="49">
        <v>183678959880</v>
      </c>
      <c r="AE437" s="49">
        <v>3000000000</v>
      </c>
      <c r="AF437" s="49">
        <f t="shared" si="312"/>
        <v>469346091694</v>
      </c>
      <c r="AG437" s="49">
        <v>42795399000</v>
      </c>
      <c r="AH437" s="49">
        <v>194442562696</v>
      </c>
      <c r="AI437" s="49">
        <v>232108129998</v>
      </c>
      <c r="AJ437" s="49">
        <f t="shared" si="313"/>
        <v>15394073742</v>
      </c>
      <c r="AK437" s="49">
        <v>15394073742</v>
      </c>
      <c r="AL437" s="49">
        <v>0</v>
      </c>
      <c r="AM437" s="49">
        <v>0</v>
      </c>
      <c r="AN437" s="49">
        <v>0</v>
      </c>
      <c r="AO437" s="49">
        <v>0</v>
      </c>
      <c r="AP437" s="49">
        <v>0</v>
      </c>
      <c r="AQ437" s="49">
        <f t="shared" si="314"/>
        <v>49484640</v>
      </c>
      <c r="AR437" s="49">
        <v>0</v>
      </c>
      <c r="AS437" s="49">
        <v>0</v>
      </c>
      <c r="AT437" s="49">
        <v>49484640</v>
      </c>
      <c r="AU437" s="49">
        <v>0</v>
      </c>
      <c r="AV437" s="50">
        <f t="shared" si="315"/>
        <v>-15344589102</v>
      </c>
      <c r="AW437" s="50">
        <f t="shared" si="348"/>
        <v>15344589102</v>
      </c>
      <c r="AX437" s="44">
        <f t="shared" si="332"/>
        <v>0</v>
      </c>
    </row>
    <row r="438" spans="1:50" s="45" customFormat="1" ht="15" customHeight="1" x14ac:dyDescent="0.25">
      <c r="A438" s="51" t="s">
        <v>121</v>
      </c>
      <c r="B438" s="51" t="s">
        <v>121</v>
      </c>
      <c r="C438" s="52" t="s">
        <v>122</v>
      </c>
      <c r="D438" s="53"/>
      <c r="E438" s="53"/>
      <c r="F438" s="54">
        <f t="shared" ref="F438:AX438" si="368">SUM(F432:F437)</f>
        <v>5426991497515.6895</v>
      </c>
      <c r="G438" s="54">
        <f t="shared" si="368"/>
        <v>344569987929.28003</v>
      </c>
      <c r="H438" s="54">
        <f t="shared" si="368"/>
        <v>65394486203</v>
      </c>
      <c r="I438" s="54">
        <f t="shared" si="368"/>
        <v>72347375136</v>
      </c>
      <c r="J438" s="54">
        <f t="shared" si="368"/>
        <v>17393135772</v>
      </c>
      <c r="K438" s="54">
        <f t="shared" si="368"/>
        <v>189434990818.28</v>
      </c>
      <c r="L438" s="54">
        <f t="shared" si="368"/>
        <v>4271098175170</v>
      </c>
      <c r="M438" s="54">
        <f t="shared" si="368"/>
        <v>98227484023</v>
      </c>
      <c r="N438" s="54">
        <f t="shared" si="368"/>
        <v>3226472868000</v>
      </c>
      <c r="O438" s="54">
        <f t="shared" si="368"/>
        <v>946397823147</v>
      </c>
      <c r="P438" s="54">
        <f t="shared" si="368"/>
        <v>811323334416.41003</v>
      </c>
      <c r="Q438" s="54">
        <f t="shared" si="368"/>
        <v>9770448000</v>
      </c>
      <c r="R438" s="54">
        <f t="shared" si="368"/>
        <v>0</v>
      </c>
      <c r="S438" s="54">
        <f t="shared" si="368"/>
        <v>123799960416.41</v>
      </c>
      <c r="T438" s="54">
        <f t="shared" si="368"/>
        <v>262089299000</v>
      </c>
      <c r="U438" s="54">
        <f t="shared" si="368"/>
        <v>415663627000</v>
      </c>
      <c r="V438" s="54">
        <f t="shared" si="368"/>
        <v>5618872568962.6895</v>
      </c>
      <c r="W438" s="54">
        <f t="shared" si="368"/>
        <v>2911517301256.2598</v>
      </c>
      <c r="X438" s="54">
        <f t="shared" si="368"/>
        <v>2065362021138.1401</v>
      </c>
      <c r="Y438" s="54">
        <f t="shared" si="368"/>
        <v>2923373</v>
      </c>
      <c r="Z438" s="54">
        <f t="shared" si="368"/>
        <v>0</v>
      </c>
      <c r="AA438" s="54">
        <f t="shared" si="368"/>
        <v>61680500000</v>
      </c>
      <c r="AB438" s="54">
        <f t="shared" si="368"/>
        <v>45762829700</v>
      </c>
      <c r="AC438" s="54">
        <f t="shared" si="368"/>
        <v>2688439980</v>
      </c>
      <c r="AD438" s="54">
        <f t="shared" si="368"/>
        <v>725520587065.12</v>
      </c>
      <c r="AE438" s="54">
        <f t="shared" si="368"/>
        <v>10500000000</v>
      </c>
      <c r="AF438" s="54">
        <f t="shared" si="368"/>
        <v>2707355267706.4297</v>
      </c>
      <c r="AG438" s="54">
        <f t="shared" si="368"/>
        <v>182470740374</v>
      </c>
      <c r="AH438" s="54">
        <f t="shared" si="368"/>
        <v>1103758900499</v>
      </c>
      <c r="AI438" s="54">
        <f t="shared" si="368"/>
        <v>1421125626833.4299</v>
      </c>
      <c r="AJ438" s="54">
        <f t="shared" si="368"/>
        <v>196506379758</v>
      </c>
      <c r="AK438" s="54">
        <f t="shared" si="368"/>
        <v>121306379758</v>
      </c>
      <c r="AL438" s="54">
        <f t="shared" si="368"/>
        <v>0</v>
      </c>
      <c r="AM438" s="54">
        <f t="shared" si="368"/>
        <v>0</v>
      </c>
      <c r="AN438" s="54">
        <f t="shared" si="368"/>
        <v>75000000000</v>
      </c>
      <c r="AO438" s="54">
        <f t="shared" si="368"/>
        <v>200000000</v>
      </c>
      <c r="AP438" s="54">
        <f t="shared" si="368"/>
        <v>0</v>
      </c>
      <c r="AQ438" s="54">
        <f t="shared" si="368"/>
        <v>4625308311</v>
      </c>
      <c r="AR438" s="54">
        <f t="shared" si="368"/>
        <v>0</v>
      </c>
      <c r="AS438" s="54">
        <f t="shared" si="368"/>
        <v>3500000000</v>
      </c>
      <c r="AT438" s="54">
        <f t="shared" si="368"/>
        <v>1125308311</v>
      </c>
      <c r="AU438" s="54">
        <f t="shared" si="368"/>
        <v>0</v>
      </c>
      <c r="AV438" s="54">
        <f t="shared" si="368"/>
        <v>-191881071446.99988</v>
      </c>
      <c r="AW438" s="54">
        <f t="shared" si="368"/>
        <v>191881071447</v>
      </c>
      <c r="AX438" s="55">
        <f t="shared" si="368"/>
        <v>1.220703125E-4</v>
      </c>
    </row>
    <row r="439" spans="1:50" s="45" customFormat="1" x14ac:dyDescent="0.25">
      <c r="A439" s="51" t="s">
        <v>123</v>
      </c>
      <c r="B439" s="51" t="s">
        <v>123</v>
      </c>
      <c r="C439" s="52" t="s">
        <v>124</v>
      </c>
      <c r="D439" s="53"/>
      <c r="E439" s="53"/>
      <c r="F439" s="54">
        <v>0</v>
      </c>
      <c r="G439" s="54">
        <v>0</v>
      </c>
      <c r="H439" s="54">
        <v>0</v>
      </c>
      <c r="I439" s="54">
        <v>0</v>
      </c>
      <c r="J439" s="54">
        <v>0</v>
      </c>
      <c r="K439" s="54">
        <v>0</v>
      </c>
      <c r="L439" s="54">
        <v>0</v>
      </c>
      <c r="M439" s="54">
        <v>0</v>
      </c>
      <c r="N439" s="54">
        <v>0</v>
      </c>
      <c r="O439" s="54">
        <v>0</v>
      </c>
      <c r="P439" s="54">
        <v>0</v>
      </c>
      <c r="Q439" s="54">
        <v>0</v>
      </c>
      <c r="R439" s="54">
        <v>0</v>
      </c>
      <c r="S439" s="54">
        <v>0</v>
      </c>
      <c r="T439" s="54">
        <v>0</v>
      </c>
      <c r="U439" s="54">
        <v>0</v>
      </c>
      <c r="V439" s="54">
        <v>0</v>
      </c>
      <c r="W439" s="54">
        <v>0</v>
      </c>
      <c r="X439" s="54">
        <v>0</v>
      </c>
      <c r="Y439" s="54">
        <v>0</v>
      </c>
      <c r="Z439" s="54">
        <v>0</v>
      </c>
      <c r="AA439" s="54">
        <v>0</v>
      </c>
      <c r="AB439" s="54">
        <v>0</v>
      </c>
      <c r="AC439" s="54">
        <v>0</v>
      </c>
      <c r="AD439" s="54">
        <v>0</v>
      </c>
      <c r="AE439" s="54">
        <v>0</v>
      </c>
      <c r="AF439" s="54">
        <v>0</v>
      </c>
      <c r="AG439" s="54">
        <v>0</v>
      </c>
      <c r="AH439" s="54">
        <v>0</v>
      </c>
      <c r="AI439" s="54">
        <v>0</v>
      </c>
      <c r="AJ439" s="54">
        <v>0</v>
      </c>
      <c r="AK439" s="54">
        <v>0</v>
      </c>
      <c r="AL439" s="54">
        <v>0</v>
      </c>
      <c r="AM439" s="54">
        <v>0</v>
      </c>
      <c r="AN439" s="54">
        <v>0</v>
      </c>
      <c r="AO439" s="54">
        <v>0</v>
      </c>
      <c r="AP439" s="54">
        <v>0</v>
      </c>
      <c r="AQ439" s="54">
        <v>0</v>
      </c>
      <c r="AR439" s="54">
        <v>0</v>
      </c>
      <c r="AS439" s="54">
        <v>0</v>
      </c>
      <c r="AT439" s="54">
        <v>0</v>
      </c>
      <c r="AU439" s="54">
        <v>0</v>
      </c>
      <c r="AV439" s="54">
        <v>0</v>
      </c>
      <c r="AW439" s="54">
        <v>0</v>
      </c>
      <c r="AX439" s="55">
        <v>0</v>
      </c>
    </row>
    <row r="440" spans="1:50" s="45" customFormat="1" ht="15" customHeight="1" x14ac:dyDescent="0.25">
      <c r="A440" s="51" t="s">
        <v>125</v>
      </c>
      <c r="B440" s="51" t="s">
        <v>125</v>
      </c>
      <c r="C440" s="52" t="s">
        <v>536</v>
      </c>
      <c r="D440" s="53"/>
      <c r="E440" s="53"/>
      <c r="F440" s="54">
        <f t="shared" ref="F440:AX440" si="369">F438+F439</f>
        <v>5426991497515.6895</v>
      </c>
      <c r="G440" s="54">
        <f t="shared" si="369"/>
        <v>344569987929.28003</v>
      </c>
      <c r="H440" s="54">
        <f t="shared" si="369"/>
        <v>65394486203</v>
      </c>
      <c r="I440" s="54">
        <f t="shared" si="369"/>
        <v>72347375136</v>
      </c>
      <c r="J440" s="54">
        <f t="shared" si="369"/>
        <v>17393135772</v>
      </c>
      <c r="K440" s="54">
        <f t="shared" si="369"/>
        <v>189434990818.28</v>
      </c>
      <c r="L440" s="54">
        <f t="shared" si="369"/>
        <v>4271098175170</v>
      </c>
      <c r="M440" s="54">
        <f t="shared" si="369"/>
        <v>98227484023</v>
      </c>
      <c r="N440" s="54">
        <f t="shared" si="369"/>
        <v>3226472868000</v>
      </c>
      <c r="O440" s="54">
        <f t="shared" si="369"/>
        <v>946397823147</v>
      </c>
      <c r="P440" s="54">
        <f t="shared" si="369"/>
        <v>811323334416.41003</v>
      </c>
      <c r="Q440" s="54">
        <f t="shared" si="369"/>
        <v>9770448000</v>
      </c>
      <c r="R440" s="54">
        <f t="shared" si="369"/>
        <v>0</v>
      </c>
      <c r="S440" s="54">
        <f t="shared" si="369"/>
        <v>123799960416.41</v>
      </c>
      <c r="T440" s="54">
        <f t="shared" si="369"/>
        <v>262089299000</v>
      </c>
      <c r="U440" s="54">
        <f t="shared" si="369"/>
        <v>415663627000</v>
      </c>
      <c r="V440" s="54">
        <f t="shared" si="369"/>
        <v>5618872568962.6895</v>
      </c>
      <c r="W440" s="54">
        <f t="shared" si="369"/>
        <v>2911517301256.2598</v>
      </c>
      <c r="X440" s="54">
        <f t="shared" si="369"/>
        <v>2065362021138.1401</v>
      </c>
      <c r="Y440" s="54">
        <f t="shared" si="369"/>
        <v>2923373</v>
      </c>
      <c r="Z440" s="54">
        <f t="shared" si="369"/>
        <v>0</v>
      </c>
      <c r="AA440" s="54">
        <f t="shared" si="369"/>
        <v>61680500000</v>
      </c>
      <c r="AB440" s="54">
        <f t="shared" si="369"/>
        <v>45762829700</v>
      </c>
      <c r="AC440" s="54">
        <f t="shared" si="369"/>
        <v>2688439980</v>
      </c>
      <c r="AD440" s="54">
        <f t="shared" si="369"/>
        <v>725520587065.12</v>
      </c>
      <c r="AE440" s="54">
        <f t="shared" si="369"/>
        <v>10500000000</v>
      </c>
      <c r="AF440" s="54">
        <f t="shared" si="369"/>
        <v>2707355267706.4297</v>
      </c>
      <c r="AG440" s="54">
        <f t="shared" si="369"/>
        <v>182470740374</v>
      </c>
      <c r="AH440" s="54">
        <f t="shared" si="369"/>
        <v>1103758900499</v>
      </c>
      <c r="AI440" s="54">
        <f t="shared" si="369"/>
        <v>1421125626833.4299</v>
      </c>
      <c r="AJ440" s="54">
        <f t="shared" si="369"/>
        <v>196506379758</v>
      </c>
      <c r="AK440" s="54">
        <f t="shared" si="369"/>
        <v>121306379758</v>
      </c>
      <c r="AL440" s="54">
        <f t="shared" si="369"/>
        <v>0</v>
      </c>
      <c r="AM440" s="54">
        <f t="shared" si="369"/>
        <v>0</v>
      </c>
      <c r="AN440" s="54">
        <f t="shared" si="369"/>
        <v>75000000000</v>
      </c>
      <c r="AO440" s="54">
        <f t="shared" si="369"/>
        <v>200000000</v>
      </c>
      <c r="AP440" s="54">
        <f t="shared" si="369"/>
        <v>0</v>
      </c>
      <c r="AQ440" s="54">
        <f t="shared" si="369"/>
        <v>4625308311</v>
      </c>
      <c r="AR440" s="54">
        <f t="shared" si="369"/>
        <v>0</v>
      </c>
      <c r="AS440" s="54">
        <f t="shared" si="369"/>
        <v>3500000000</v>
      </c>
      <c r="AT440" s="54">
        <f t="shared" si="369"/>
        <v>1125308311</v>
      </c>
      <c r="AU440" s="54">
        <f t="shared" si="369"/>
        <v>0</v>
      </c>
      <c r="AV440" s="54">
        <f t="shared" si="369"/>
        <v>-191881071446.99988</v>
      </c>
      <c r="AW440" s="54">
        <f t="shared" si="369"/>
        <v>191881071447</v>
      </c>
      <c r="AX440" s="55">
        <f t="shared" si="369"/>
        <v>1.220703125E-4</v>
      </c>
    </row>
    <row r="441" spans="1:50" s="45" customFormat="1" ht="15" customHeight="1" x14ac:dyDescent="0.25">
      <c r="A441" s="51" t="s">
        <v>127</v>
      </c>
      <c r="B441" s="51" t="s">
        <v>127</v>
      </c>
      <c r="C441" s="52" t="s">
        <v>537</v>
      </c>
      <c r="D441" s="53"/>
      <c r="E441" s="53"/>
      <c r="F441" s="54">
        <f>F440+F431</f>
        <v>7240828167812.1895</v>
      </c>
      <c r="G441" s="54">
        <f t="shared" ref="G441:AX441" si="370">G440+G431</f>
        <v>643591346979.78003</v>
      </c>
      <c r="H441" s="54">
        <f t="shared" si="370"/>
        <v>317838345253.5</v>
      </c>
      <c r="I441" s="54">
        <f t="shared" si="370"/>
        <v>93137375136</v>
      </c>
      <c r="J441" s="54">
        <f t="shared" si="370"/>
        <v>21893135772</v>
      </c>
      <c r="K441" s="54">
        <f t="shared" si="370"/>
        <v>210722490818.28</v>
      </c>
      <c r="L441" s="54">
        <f t="shared" si="370"/>
        <v>5727600754170</v>
      </c>
      <c r="M441" s="54">
        <f t="shared" si="370"/>
        <v>123884593023</v>
      </c>
      <c r="N441" s="54">
        <f t="shared" si="370"/>
        <v>4204376508000</v>
      </c>
      <c r="O441" s="54">
        <f t="shared" si="370"/>
        <v>1399339653147</v>
      </c>
      <c r="P441" s="54">
        <f t="shared" si="370"/>
        <v>869636066662.41003</v>
      </c>
      <c r="Q441" s="54">
        <f t="shared" si="370"/>
        <v>9770448000</v>
      </c>
      <c r="R441" s="54">
        <f t="shared" si="370"/>
        <v>0</v>
      </c>
      <c r="S441" s="54">
        <f t="shared" si="370"/>
        <v>123799960416.41</v>
      </c>
      <c r="T441" s="54">
        <f t="shared" si="370"/>
        <v>318288344000</v>
      </c>
      <c r="U441" s="54">
        <f t="shared" si="370"/>
        <v>417777314246</v>
      </c>
      <c r="V441" s="54">
        <f t="shared" si="370"/>
        <v>7599876279773.1494</v>
      </c>
      <c r="W441" s="54">
        <f t="shared" si="370"/>
        <v>3871878946225.7197</v>
      </c>
      <c r="X441" s="54">
        <f t="shared" si="370"/>
        <v>2466603087776.3901</v>
      </c>
      <c r="Y441" s="54">
        <f t="shared" si="370"/>
        <v>8959131440.8600006</v>
      </c>
      <c r="Z441" s="54">
        <f t="shared" si="370"/>
        <v>0</v>
      </c>
      <c r="AA441" s="54">
        <f t="shared" si="370"/>
        <v>415780156128</v>
      </c>
      <c r="AB441" s="54">
        <f t="shared" si="370"/>
        <v>64762829700</v>
      </c>
      <c r="AC441" s="54">
        <f t="shared" si="370"/>
        <v>129354141315.35001</v>
      </c>
      <c r="AD441" s="54">
        <f t="shared" si="370"/>
        <v>773919599865.12</v>
      </c>
      <c r="AE441" s="54">
        <f t="shared" si="370"/>
        <v>12500000000</v>
      </c>
      <c r="AF441" s="54">
        <f t="shared" si="370"/>
        <v>3727997333547.4297</v>
      </c>
      <c r="AG441" s="54">
        <f t="shared" si="370"/>
        <v>194071655374</v>
      </c>
      <c r="AH441" s="54">
        <f t="shared" si="370"/>
        <v>1572705702514</v>
      </c>
      <c r="AI441" s="54">
        <f t="shared" si="370"/>
        <v>1961219975659.4299</v>
      </c>
      <c r="AJ441" s="54">
        <f t="shared" si="370"/>
        <v>371673420271.96002</v>
      </c>
      <c r="AK441" s="54">
        <f t="shared" si="370"/>
        <v>168186090639</v>
      </c>
      <c r="AL441" s="54">
        <f t="shared" si="370"/>
        <v>0</v>
      </c>
      <c r="AM441" s="54">
        <f t="shared" si="370"/>
        <v>0</v>
      </c>
      <c r="AN441" s="54">
        <f t="shared" si="370"/>
        <v>203287329632.96002</v>
      </c>
      <c r="AO441" s="54">
        <f t="shared" si="370"/>
        <v>200000000</v>
      </c>
      <c r="AP441" s="54">
        <f t="shared" si="370"/>
        <v>0</v>
      </c>
      <c r="AQ441" s="54">
        <f t="shared" si="370"/>
        <v>12625308311</v>
      </c>
      <c r="AR441" s="54">
        <f t="shared" si="370"/>
        <v>0</v>
      </c>
      <c r="AS441" s="54">
        <f t="shared" si="370"/>
        <v>11500000000</v>
      </c>
      <c r="AT441" s="54">
        <f t="shared" si="370"/>
        <v>1125308311</v>
      </c>
      <c r="AU441" s="54">
        <f t="shared" si="370"/>
        <v>0</v>
      </c>
      <c r="AV441" s="54">
        <f t="shared" si="370"/>
        <v>-359048111960.95984</v>
      </c>
      <c r="AW441" s="54">
        <f t="shared" si="370"/>
        <v>359048111960.96002</v>
      </c>
      <c r="AX441" s="55">
        <f t="shared" si="370"/>
        <v>1.220703125E-4</v>
      </c>
    </row>
    <row r="442" spans="1:50" ht="15" customHeight="1" x14ac:dyDescent="0.25">
      <c r="A442" s="29" t="s">
        <v>538</v>
      </c>
      <c r="B442" s="29" t="s">
        <v>538</v>
      </c>
      <c r="C442" s="30" t="s">
        <v>539</v>
      </c>
      <c r="D442" s="31" t="s">
        <v>90</v>
      </c>
      <c r="E442" s="32">
        <v>42734</v>
      </c>
      <c r="F442" s="56">
        <f t="shared" ref="F442:F443" si="371">G442+L442+P442</f>
        <v>3556372800000</v>
      </c>
      <c r="G442" s="34">
        <f t="shared" ref="G442:G443" si="372">H442+I442+J442+K442</f>
        <v>1076342496000</v>
      </c>
      <c r="H442" s="34">
        <f>VLOOKUP(C442,[1]Sheet2!$A$1:$AS$610,6,FALSE)</f>
        <v>908800896000</v>
      </c>
      <c r="I442" s="34">
        <f>VLOOKUP(C442,[1]Sheet2!$A$1:$AS$610,7,FALSE)</f>
        <v>73936400000</v>
      </c>
      <c r="J442" s="34">
        <f>VLOOKUP(C442,[1]Sheet2!$A$1:$AS$610,8,FALSE)</f>
        <v>55100000000</v>
      </c>
      <c r="K442" s="34">
        <f>VLOOKUP(C442,[1]Sheet2!$A$1:$AS$610,9,FALSE)</f>
        <v>38505200000</v>
      </c>
      <c r="L442" s="34">
        <f t="shared" ref="L442:L443" si="373">M442+N442+O442</f>
        <v>2235750377000</v>
      </c>
      <c r="M442" s="34">
        <f>VLOOKUP(C442,[1]Sheet2!$A$1:$AS$610,11,FALSE)</f>
        <v>98293541000</v>
      </c>
      <c r="N442" s="34">
        <f>VLOOKUP(C442,[1]Sheet2!$A$1:$AS$610,12,FALSE)</f>
        <v>1340353014000</v>
      </c>
      <c r="O442" s="34">
        <f>VLOOKUP(C442,[1]Sheet2!$A$1:$AS$610,13,FALSE)</f>
        <v>797103822000</v>
      </c>
      <c r="P442" s="34">
        <f t="shared" ref="P442:P443" si="374">Q442+R442+S442+T442+U442</f>
        <v>244279927000</v>
      </c>
      <c r="Q442" s="34">
        <f>VLOOKUP(C442,[1]Sheet2!$A$1:$AS$610,15,FALSE)</f>
        <v>0</v>
      </c>
      <c r="R442" s="34">
        <f>VLOOKUP(C442,[1]Sheet2!$A$1:$AS$610,16,FALSE)</f>
        <v>0</v>
      </c>
      <c r="S442" s="34">
        <f>VLOOKUP(C442,[1]Sheet2!$A$1:$AS$610,17,FALSE)</f>
        <v>0</v>
      </c>
      <c r="T442" s="34">
        <f>VLOOKUP(C442,[1]Sheet2!$A$1:$AS$610,18,FALSE)</f>
        <v>244279927000</v>
      </c>
      <c r="U442" s="34">
        <f>VLOOKUP(C442,[1]Sheet2!$A$1:$AS$610,19,FALSE)</f>
        <v>0</v>
      </c>
      <c r="V442" s="34">
        <f t="shared" ref="V442:V443" si="375">W442+AF442</f>
        <v>3572342500000</v>
      </c>
      <c r="W442" s="34">
        <f t="shared" ref="W442:W443" si="376">X442+Y442+Z442+AA442+AB442+AC442+AD442+AE442</f>
        <v>2120843037274</v>
      </c>
      <c r="X442" s="34">
        <f>VLOOKUP(C442,[1]Sheet2!$A$1:$AS$610,22,FALSE)</f>
        <v>1175484173617</v>
      </c>
      <c r="Y442" s="34">
        <f>VLOOKUP(C442,[1]Sheet2!$A$1:$AS$610,23,FALSE)</f>
        <v>0</v>
      </c>
      <c r="Z442" s="34">
        <f>VLOOKUP(C442,[1]Sheet2!$A$1:$AS$610,24,FALSE)</f>
        <v>1300000000</v>
      </c>
      <c r="AA442" s="34">
        <f>VLOOKUP(C442,[1]Sheet2!$A$1:$AS$610,25,FALSE)</f>
        <v>522738500000</v>
      </c>
      <c r="AB442" s="34">
        <f>VLOOKUP(C442,[1]Sheet2!$A$1:$AS$610,26,FALSE)</f>
        <v>500000000</v>
      </c>
      <c r="AC442" s="34">
        <f>VLOOKUP(C442,[1]Sheet2!$A$1:$AS$610,27,FALSE)</f>
        <v>363720363657</v>
      </c>
      <c r="AD442" s="34">
        <f>VLOOKUP(C442,[1]Sheet2!$A$1:$AS$610,28,FALSE)</f>
        <v>52600000000</v>
      </c>
      <c r="AE442" s="34">
        <f>VLOOKUP(C442,[1]Sheet2!$A$1:$AS$610,29,FALSE)</f>
        <v>4500000000</v>
      </c>
      <c r="AF442" s="34">
        <f t="shared" ref="AF442:AF443" si="377">AG442+AH442+AI442</f>
        <v>1451499462726</v>
      </c>
      <c r="AG442" s="34">
        <f>VLOOKUP(C442,[1]Sheet2!$A$1:$AS$610,31,FALSE)</f>
        <v>28732880000</v>
      </c>
      <c r="AH442" s="34">
        <f>VLOOKUP(C442,[1]Sheet2!$A$1:$AS$610,32,FALSE)</f>
        <v>725701873306</v>
      </c>
      <c r="AI442" s="34">
        <f>VLOOKUP(C442,[1]Sheet2!$A$1:$AS$610,33,FALSE)</f>
        <v>697064709420</v>
      </c>
      <c r="AJ442" s="34">
        <f t="shared" ref="AJ442:AJ443" si="378">AK442+AL442+AM442+AN442+AO442+AP442</f>
        <v>45969700000</v>
      </c>
      <c r="AK442" s="34">
        <f>VLOOKUP(C442,[1]Sheet2!$A$1:$AS$610,35,FALSE)</f>
        <v>45969700000</v>
      </c>
      <c r="AL442" s="34">
        <f>VLOOKUP(C442,[1]Sheet2!$A$1:$AS$610,36,FALSE)</f>
        <v>0</v>
      </c>
      <c r="AM442" s="34">
        <f>VLOOKUP(C442,[1]Sheet2!$A$1:$AS$610,37,FALSE)</f>
        <v>0</v>
      </c>
      <c r="AN442" s="34">
        <f>VLOOKUP(C442,[1]Sheet2!$A$1:$AS$610,38,FALSE)</f>
        <v>0</v>
      </c>
      <c r="AO442" s="34">
        <f>VLOOKUP(C442,[1]Sheet2!$A$1:$AS$610,39,FALSE)</f>
        <v>0</v>
      </c>
      <c r="AP442" s="34">
        <f>VLOOKUP(C442,[1]Sheet2!$A$1:$AS$610,40,FALSE)</f>
        <v>0</v>
      </c>
      <c r="AQ442" s="34">
        <f t="shared" ref="AQ442:AQ443" si="379">AR442+AS442+AT442+AU442</f>
        <v>30000000000</v>
      </c>
      <c r="AR442" s="34">
        <f>VLOOKUP(C442,[1]Sheet2!$A$1:$AS$610,42,FALSE)</f>
        <v>0</v>
      </c>
      <c r="AS442" s="34">
        <f>VLOOKUP(C442,[1]Sheet2!$A$1:$AS$610,43,FALSE)</f>
        <v>30000000000</v>
      </c>
      <c r="AT442" s="34">
        <f>VLOOKUP(C442,[1]Sheet2!$A$1:$AS$610,44,FALSE)</f>
        <v>0</v>
      </c>
      <c r="AU442" s="34">
        <f>VLOOKUP(C442,[1]Sheet2!$A$1:$AS$610,45,FALSE)</f>
        <v>0</v>
      </c>
      <c r="AV442" s="35">
        <f t="shared" ref="AV442:AV443" si="380">F442-V442</f>
        <v>-15969700000</v>
      </c>
      <c r="AW442" s="35">
        <f t="shared" ref="AW442:AW443" si="381">AJ442-AQ442</f>
        <v>15969700000</v>
      </c>
      <c r="AX442" s="36">
        <f t="shared" ref="AX442:AX443" si="382">AW442+AV442</f>
        <v>0</v>
      </c>
    </row>
    <row r="443" spans="1:50" s="45" customFormat="1" ht="15" customHeight="1" x14ac:dyDescent="0.25">
      <c r="A443" s="46">
        <f>A437+1</f>
        <v>330</v>
      </c>
      <c r="B443" s="46">
        <v>1</v>
      </c>
      <c r="C443" s="38" t="s">
        <v>540</v>
      </c>
      <c r="D443" s="39" t="s">
        <v>238</v>
      </c>
      <c r="E443" s="40">
        <v>42726</v>
      </c>
      <c r="F443" s="41">
        <f t="shared" si="371"/>
        <v>968930597644</v>
      </c>
      <c r="G443" s="42">
        <f t="shared" si="372"/>
        <v>39769289976</v>
      </c>
      <c r="H443" s="42">
        <v>5614500000</v>
      </c>
      <c r="I443" s="42">
        <v>21421500000</v>
      </c>
      <c r="J443" s="42">
        <v>2500000000</v>
      </c>
      <c r="K443" s="42">
        <v>10233289976</v>
      </c>
      <c r="L443" s="42">
        <f t="shared" si="373"/>
        <v>715221259000</v>
      </c>
      <c r="M443" s="42">
        <v>13452428000</v>
      </c>
      <c r="N443" s="42">
        <v>560387198000</v>
      </c>
      <c r="O443" s="42">
        <v>141381633000</v>
      </c>
      <c r="P443" s="42">
        <f t="shared" si="374"/>
        <v>213940048668</v>
      </c>
      <c r="Q443" s="42">
        <v>0</v>
      </c>
      <c r="R443" s="42">
        <v>0</v>
      </c>
      <c r="S443" s="42">
        <v>18017592668</v>
      </c>
      <c r="T443" s="42">
        <v>43364901000</v>
      </c>
      <c r="U443" s="42">
        <v>152557555000</v>
      </c>
      <c r="V443" s="42">
        <f t="shared" si="375"/>
        <v>991930597644</v>
      </c>
      <c r="W443" s="42">
        <f t="shared" si="376"/>
        <v>589906803791.73999</v>
      </c>
      <c r="X443" s="42">
        <v>360418049191.73999</v>
      </c>
      <c r="Y443" s="42">
        <v>0</v>
      </c>
      <c r="Z443" s="42">
        <v>0</v>
      </c>
      <c r="AA443" s="42">
        <v>17674373100</v>
      </c>
      <c r="AB443" s="42">
        <v>50000000</v>
      </c>
      <c r="AC443" s="42">
        <v>0</v>
      </c>
      <c r="AD443" s="42">
        <v>210264381500</v>
      </c>
      <c r="AE443" s="42">
        <v>1500000000</v>
      </c>
      <c r="AF443" s="42">
        <f t="shared" si="377"/>
        <v>402023793852.26001</v>
      </c>
      <c r="AG443" s="42">
        <v>25787633000</v>
      </c>
      <c r="AH443" s="42">
        <v>198639218732.47</v>
      </c>
      <c r="AI443" s="42">
        <v>177596942119.79001</v>
      </c>
      <c r="AJ443" s="42">
        <f t="shared" si="378"/>
        <v>25000000000</v>
      </c>
      <c r="AK443" s="42">
        <v>25000000000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f t="shared" si="379"/>
        <v>2000000000</v>
      </c>
      <c r="AR443" s="42">
        <v>0</v>
      </c>
      <c r="AS443" s="42">
        <v>2000000000</v>
      </c>
      <c r="AT443" s="42">
        <v>0</v>
      </c>
      <c r="AU443" s="42">
        <v>0</v>
      </c>
      <c r="AV443" s="43">
        <f t="shared" si="380"/>
        <v>-23000000000</v>
      </c>
      <c r="AW443" s="43">
        <f t="shared" si="381"/>
        <v>23000000000</v>
      </c>
      <c r="AX443" s="44">
        <f t="shared" si="382"/>
        <v>0</v>
      </c>
    </row>
    <row r="444" spans="1:50" s="45" customFormat="1" ht="15" customHeight="1" x14ac:dyDescent="0.25">
      <c r="A444" s="37">
        <f t="shared" ref="A444:B457" si="383">A443+1</f>
        <v>331</v>
      </c>
      <c r="B444" s="37">
        <f t="shared" si="383"/>
        <v>2</v>
      </c>
      <c r="C444" s="47" t="s">
        <v>541</v>
      </c>
      <c r="D444" s="39" t="s">
        <v>232</v>
      </c>
      <c r="E444" s="40">
        <v>42713</v>
      </c>
      <c r="F444" s="48">
        <f t="shared" si="306"/>
        <v>558805851854</v>
      </c>
      <c r="G444" s="49">
        <f t="shared" si="307"/>
        <v>15863860632</v>
      </c>
      <c r="H444" s="49">
        <v>6695077577</v>
      </c>
      <c r="I444" s="49">
        <v>2241396700</v>
      </c>
      <c r="J444" s="49">
        <v>0</v>
      </c>
      <c r="K444" s="49">
        <v>6927386355</v>
      </c>
      <c r="L444" s="49">
        <f t="shared" si="308"/>
        <v>452105782222</v>
      </c>
      <c r="M444" s="49">
        <v>10607789222</v>
      </c>
      <c r="N444" s="49">
        <v>351421103000</v>
      </c>
      <c r="O444" s="49">
        <v>90076890000</v>
      </c>
      <c r="P444" s="49">
        <f t="shared" si="309"/>
        <v>90836209000</v>
      </c>
      <c r="Q444" s="49">
        <v>0</v>
      </c>
      <c r="R444" s="49">
        <v>0</v>
      </c>
      <c r="S444" s="49">
        <v>5000000000.000001</v>
      </c>
      <c r="T444" s="49">
        <v>21707412000</v>
      </c>
      <c r="U444" s="49">
        <v>64128797000</v>
      </c>
      <c r="V444" s="49">
        <f t="shared" si="310"/>
        <v>556725826739</v>
      </c>
      <c r="W444" s="49">
        <f t="shared" si="311"/>
        <v>271542365720</v>
      </c>
      <c r="X444" s="49">
        <v>172120383648</v>
      </c>
      <c r="Y444" s="49">
        <v>0</v>
      </c>
      <c r="Z444" s="49">
        <v>0</v>
      </c>
      <c r="AA444" s="49">
        <v>1130600000</v>
      </c>
      <c r="AB444" s="49">
        <v>4452680000</v>
      </c>
      <c r="AC444" s="49">
        <v>540778172</v>
      </c>
      <c r="AD444" s="49">
        <v>90297923900</v>
      </c>
      <c r="AE444" s="49">
        <v>3000000000</v>
      </c>
      <c r="AF444" s="49">
        <f t="shared" si="312"/>
        <v>285183461019</v>
      </c>
      <c r="AG444" s="49">
        <v>9793387500</v>
      </c>
      <c r="AH444" s="49">
        <v>148823209793</v>
      </c>
      <c r="AI444" s="49">
        <v>126566863726</v>
      </c>
      <c r="AJ444" s="49">
        <f t="shared" si="313"/>
        <v>0</v>
      </c>
      <c r="AK444" s="49">
        <v>0</v>
      </c>
      <c r="AL444" s="49">
        <v>0</v>
      </c>
      <c r="AM444" s="49">
        <v>0</v>
      </c>
      <c r="AN444" s="49">
        <v>0</v>
      </c>
      <c r="AO444" s="49">
        <v>0</v>
      </c>
      <c r="AP444" s="49">
        <v>0</v>
      </c>
      <c r="AQ444" s="49">
        <f t="shared" si="314"/>
        <v>2080025115</v>
      </c>
      <c r="AR444" s="49">
        <v>0</v>
      </c>
      <c r="AS444" s="49">
        <v>0</v>
      </c>
      <c r="AT444" s="49">
        <v>2080025115</v>
      </c>
      <c r="AU444" s="49">
        <v>0</v>
      </c>
      <c r="AV444" s="50">
        <f t="shared" si="315"/>
        <v>2080025115</v>
      </c>
      <c r="AW444" s="50">
        <f t="shared" si="348"/>
        <v>-2080025115</v>
      </c>
      <c r="AX444" s="44">
        <f t="shared" si="332"/>
        <v>0</v>
      </c>
    </row>
    <row r="445" spans="1:50" s="45" customFormat="1" ht="15" customHeight="1" x14ac:dyDescent="0.25">
      <c r="A445" s="37">
        <f t="shared" si="383"/>
        <v>332</v>
      </c>
      <c r="B445" s="37">
        <f t="shared" si="383"/>
        <v>3</v>
      </c>
      <c r="C445" s="38" t="s">
        <v>542</v>
      </c>
      <c r="D445" s="39" t="s">
        <v>149</v>
      </c>
      <c r="E445" s="40">
        <v>42734</v>
      </c>
      <c r="F445" s="41">
        <f t="shared" si="306"/>
        <v>530465587873.45001</v>
      </c>
      <c r="G445" s="42">
        <f t="shared" si="307"/>
        <v>15675024873.450001</v>
      </c>
      <c r="H445" s="42">
        <f>VLOOKUP(C445,[1]Sheet2!$A$1:$AS$610,6,FALSE)</f>
        <v>4967256241.4499998</v>
      </c>
      <c r="I445" s="42">
        <f>VLOOKUP(C445,[1]Sheet2!$A$1:$AS$610,7,FALSE)</f>
        <v>1031254500</v>
      </c>
      <c r="J445" s="42">
        <f>VLOOKUP(C445,[1]Sheet2!$A$1:$AS$610,8,FALSE)</f>
        <v>0</v>
      </c>
      <c r="K445" s="42">
        <f>VLOOKUP(C445,[1]Sheet2!$A$1:$AS$610,9,FALSE)</f>
        <v>9676514132</v>
      </c>
      <c r="L445" s="42">
        <f t="shared" si="308"/>
        <v>417313536000</v>
      </c>
      <c r="M445" s="42">
        <f>VLOOKUP(C445,[1]Sheet2!$A$1:$AS$610,11,FALSE)</f>
        <v>13896760000</v>
      </c>
      <c r="N445" s="42">
        <f>VLOOKUP(C445,[1]Sheet2!$A$1:$AS$610,12,FALSE)</f>
        <v>340337752000</v>
      </c>
      <c r="O445" s="42">
        <f>VLOOKUP(C445,[1]Sheet2!$A$1:$AS$610,13,FALSE)</f>
        <v>63079024000</v>
      </c>
      <c r="P445" s="42">
        <f t="shared" si="309"/>
        <v>97477027000</v>
      </c>
      <c r="Q445" s="42">
        <f>VLOOKUP(C445,[1]Sheet2!$A$1:$AS$610,15,FALSE)</f>
        <v>36900000</v>
      </c>
      <c r="R445" s="42">
        <f>VLOOKUP(C445,[1]Sheet2!$A$1:$AS$610,16,FALSE)</f>
        <v>0</v>
      </c>
      <c r="S445" s="42">
        <f>VLOOKUP(C445,[1]Sheet2!$A$1:$AS$610,17,FALSE)</f>
        <v>10647500000</v>
      </c>
      <c r="T445" s="42">
        <f>VLOOKUP(C445,[1]Sheet2!$A$1:$AS$610,18,FALSE)</f>
        <v>23370126000</v>
      </c>
      <c r="U445" s="42">
        <f>VLOOKUP(C445,[1]Sheet2!$A$1:$AS$610,19,FALSE)</f>
        <v>63422501000</v>
      </c>
      <c r="V445" s="42">
        <f t="shared" si="310"/>
        <v>541483908648.45001</v>
      </c>
      <c r="W445" s="42">
        <f t="shared" si="311"/>
        <v>286356007277.45001</v>
      </c>
      <c r="X445" s="42">
        <f>VLOOKUP(C445,[1]Sheet2!$A$1:$AS$610,22,FALSE)</f>
        <v>179008599534.35001</v>
      </c>
      <c r="Y445" s="42">
        <f>VLOOKUP(C445,[1]Sheet2!$A$1:$AS$610,23,FALSE)</f>
        <v>0</v>
      </c>
      <c r="Z445" s="42">
        <f>VLOOKUP(C445,[1]Sheet2!$A$1:$AS$610,24,FALSE)</f>
        <v>0</v>
      </c>
      <c r="AA445" s="42">
        <f>VLOOKUP(C445,[1]Sheet2!$A$1:$AS$610,25,FALSE)</f>
        <v>2736000000</v>
      </c>
      <c r="AB445" s="42">
        <f>VLOOKUP(C445,[1]Sheet2!$A$1:$AS$610,26,FALSE)</f>
        <v>800000000</v>
      </c>
      <c r="AC445" s="42">
        <f>VLOOKUP(C445,[1]Sheet2!$A$1:$AS$610,27,FALSE)</f>
        <v>521443578.10000002</v>
      </c>
      <c r="AD445" s="42">
        <f>VLOOKUP(C445,[1]Sheet2!$A$1:$AS$610,28,FALSE)</f>
        <v>100289964165</v>
      </c>
      <c r="AE445" s="42">
        <f>VLOOKUP(C445,[1]Sheet2!$A$1:$AS$610,29,FALSE)</f>
        <v>3000000000</v>
      </c>
      <c r="AF445" s="42">
        <f t="shared" si="312"/>
        <v>255127901371</v>
      </c>
      <c r="AG445" s="42">
        <f>VLOOKUP(C445,[1]Sheet2!$A$1:$AS$610,31,FALSE)</f>
        <v>3847050000</v>
      </c>
      <c r="AH445" s="42">
        <f>VLOOKUP(C445,[1]Sheet2!$A$1:$AS$610,32,FALSE)</f>
        <v>119304232849</v>
      </c>
      <c r="AI445" s="42">
        <f>VLOOKUP(C445,[1]Sheet2!$A$1:$AS$610,33,FALSE)</f>
        <v>131976618522</v>
      </c>
      <c r="AJ445" s="42">
        <f t="shared" si="313"/>
        <v>11018320775</v>
      </c>
      <c r="AK445" s="42">
        <f>VLOOKUP(C445,[1]Sheet2!$A$1:$AS$610,35,FALSE)</f>
        <v>11018320775</v>
      </c>
      <c r="AL445" s="42">
        <f>VLOOKUP(C445,[1]Sheet2!$A$1:$AS$610,36,FALSE)</f>
        <v>0</v>
      </c>
      <c r="AM445" s="42">
        <f>VLOOKUP(C445,[1]Sheet2!$A$1:$AS$610,37,FALSE)</f>
        <v>0</v>
      </c>
      <c r="AN445" s="42">
        <f>VLOOKUP(C445,[1]Sheet2!$A$1:$AS$610,38,FALSE)</f>
        <v>0</v>
      </c>
      <c r="AO445" s="42">
        <f>VLOOKUP(C445,[1]Sheet2!$A$1:$AS$610,39,FALSE)</f>
        <v>0</v>
      </c>
      <c r="AP445" s="42">
        <f>VLOOKUP(C445,[1]Sheet2!$A$1:$AS$610,40,FALSE)</f>
        <v>0</v>
      </c>
      <c r="AQ445" s="42">
        <f t="shared" si="314"/>
        <v>0</v>
      </c>
      <c r="AR445" s="42">
        <f>VLOOKUP(C445,[1]Sheet2!$A$1:$AS$610,42,FALSE)</f>
        <v>0</v>
      </c>
      <c r="AS445" s="42">
        <f>VLOOKUP(C445,[1]Sheet2!$A$1:$AS$610,43,FALSE)</f>
        <v>0</v>
      </c>
      <c r="AT445" s="42">
        <f>VLOOKUP(C445,[1]Sheet2!$A$1:$AS$610,44,FALSE)</f>
        <v>0</v>
      </c>
      <c r="AU445" s="42">
        <f>VLOOKUP(C445,[1]Sheet2!$A$1:$AS$610,45,FALSE)</f>
        <v>0</v>
      </c>
      <c r="AV445" s="43">
        <f t="shared" si="315"/>
        <v>-11018320775</v>
      </c>
      <c r="AW445" s="43">
        <f t="shared" si="348"/>
        <v>11018320775</v>
      </c>
      <c r="AX445" s="44">
        <f t="shared" si="332"/>
        <v>0</v>
      </c>
    </row>
    <row r="446" spans="1:50" s="45" customFormat="1" ht="15" customHeight="1" x14ac:dyDescent="0.25">
      <c r="A446" s="37">
        <f t="shared" si="383"/>
        <v>333</v>
      </c>
      <c r="B446" s="37">
        <f t="shared" si="383"/>
        <v>4</v>
      </c>
      <c r="C446" s="47" t="s">
        <v>543</v>
      </c>
      <c r="D446" s="39" t="s">
        <v>96</v>
      </c>
      <c r="E446" s="40">
        <v>42734</v>
      </c>
      <c r="F446" s="48">
        <f t="shared" si="306"/>
        <v>662746548866</v>
      </c>
      <c r="G446" s="49">
        <f t="shared" si="307"/>
        <v>11896116307</v>
      </c>
      <c r="H446" s="49">
        <v>3953000000</v>
      </c>
      <c r="I446" s="49">
        <v>717820000</v>
      </c>
      <c r="J446" s="49">
        <v>0</v>
      </c>
      <c r="K446" s="49">
        <v>7225296307</v>
      </c>
      <c r="L446" s="49">
        <f t="shared" si="308"/>
        <v>555892052000</v>
      </c>
      <c r="M446" s="49">
        <v>12698207000</v>
      </c>
      <c r="N446" s="49">
        <v>387887053000</v>
      </c>
      <c r="O446" s="49">
        <v>155306792000</v>
      </c>
      <c r="P446" s="49">
        <f t="shared" si="309"/>
        <v>94958380559</v>
      </c>
      <c r="Q446" s="49">
        <v>0</v>
      </c>
      <c r="R446" s="49">
        <v>0</v>
      </c>
      <c r="S446" s="49">
        <v>13096761559</v>
      </c>
      <c r="T446" s="49">
        <v>0</v>
      </c>
      <c r="U446" s="49">
        <v>81861619000</v>
      </c>
      <c r="V446" s="49">
        <f t="shared" si="310"/>
        <v>696798984995.51001</v>
      </c>
      <c r="W446" s="49">
        <f t="shared" si="311"/>
        <v>331982808611.48999</v>
      </c>
      <c r="X446" s="49">
        <v>199858879327.98001</v>
      </c>
      <c r="Y446" s="49">
        <v>0</v>
      </c>
      <c r="Z446" s="49">
        <v>0</v>
      </c>
      <c r="AA446" s="49">
        <v>6965000000</v>
      </c>
      <c r="AB446" s="49">
        <v>170000000</v>
      </c>
      <c r="AC446" s="49">
        <v>0</v>
      </c>
      <c r="AD446" s="49">
        <v>123488929283.50999</v>
      </c>
      <c r="AE446" s="49">
        <v>1500000000</v>
      </c>
      <c r="AF446" s="49">
        <f t="shared" si="312"/>
        <v>364816176384.02002</v>
      </c>
      <c r="AG446" s="49">
        <v>2222250000</v>
      </c>
      <c r="AH446" s="49">
        <v>152331820252.01999</v>
      </c>
      <c r="AI446" s="49">
        <v>210262106132</v>
      </c>
      <c r="AJ446" s="49">
        <f t="shared" si="313"/>
        <v>34052436129.509998</v>
      </c>
      <c r="AK446" s="49">
        <v>34052436129.509998</v>
      </c>
      <c r="AL446" s="49">
        <v>0</v>
      </c>
      <c r="AM446" s="49">
        <v>0</v>
      </c>
      <c r="AN446" s="49">
        <v>0</v>
      </c>
      <c r="AO446" s="49">
        <v>0</v>
      </c>
      <c r="AP446" s="49">
        <v>0</v>
      </c>
      <c r="AQ446" s="49">
        <f t="shared" si="314"/>
        <v>0</v>
      </c>
      <c r="AR446" s="49">
        <v>0</v>
      </c>
      <c r="AS446" s="49">
        <v>0</v>
      </c>
      <c r="AT446" s="49">
        <v>0</v>
      </c>
      <c r="AU446" s="49">
        <v>0</v>
      </c>
      <c r="AV446" s="50">
        <f t="shared" si="315"/>
        <v>-34052436129.51001</v>
      </c>
      <c r="AW446" s="50">
        <f t="shared" si="348"/>
        <v>34052436129.509998</v>
      </c>
      <c r="AX446" s="44">
        <f t="shared" si="332"/>
        <v>0</v>
      </c>
    </row>
    <row r="447" spans="1:50" s="45" customFormat="1" ht="15" customHeight="1" x14ac:dyDescent="0.25">
      <c r="A447" s="37">
        <f t="shared" si="383"/>
        <v>334</v>
      </c>
      <c r="B447" s="37">
        <f t="shared" si="383"/>
        <v>5</v>
      </c>
      <c r="C447" s="38" t="s">
        <v>544</v>
      </c>
      <c r="D447" s="39" t="s">
        <v>92</v>
      </c>
      <c r="E447" s="40">
        <v>42731</v>
      </c>
      <c r="F447" s="41">
        <f t="shared" si="306"/>
        <v>864801673368</v>
      </c>
      <c r="G447" s="42">
        <f t="shared" si="307"/>
        <v>43884892930</v>
      </c>
      <c r="H447" s="42">
        <f>VLOOKUP(C447,[1]Sheet2!$A$1:$AS$610,6,FALSE)</f>
        <v>16314490308</v>
      </c>
      <c r="I447" s="42">
        <f>VLOOKUP(C447,[1]Sheet2!$A$1:$AS$610,7,FALSE)</f>
        <v>17251288200</v>
      </c>
      <c r="J447" s="42">
        <f>VLOOKUP(C447,[1]Sheet2!$A$1:$AS$610,8,FALSE)</f>
        <v>33289899</v>
      </c>
      <c r="K447" s="42">
        <f>VLOOKUP(C447,[1]Sheet2!$A$1:$AS$610,9,FALSE)</f>
        <v>10285824523</v>
      </c>
      <c r="L447" s="42">
        <f t="shared" si="308"/>
        <v>699824565000</v>
      </c>
      <c r="M447" s="42">
        <f>VLOOKUP(C447,[1]Sheet2!$A$1:$AS$610,11,FALSE)</f>
        <v>12525033000</v>
      </c>
      <c r="N447" s="42">
        <f>VLOOKUP(C447,[1]Sheet2!$A$1:$AS$610,12,FALSE)</f>
        <v>493542802000</v>
      </c>
      <c r="O447" s="42">
        <f>VLOOKUP(C447,[1]Sheet2!$A$1:$AS$610,13,FALSE)</f>
        <v>193756730000</v>
      </c>
      <c r="P447" s="42">
        <f t="shared" si="309"/>
        <v>121092215438</v>
      </c>
      <c r="Q447" s="42">
        <f>VLOOKUP(C447,[1]Sheet2!$A$1:$AS$610,15,FALSE)</f>
        <v>0</v>
      </c>
      <c r="R447" s="42">
        <f>VLOOKUP(C447,[1]Sheet2!$A$1:$AS$610,16,FALSE)</f>
        <v>0</v>
      </c>
      <c r="S447" s="42">
        <f>VLOOKUP(C447,[1]Sheet2!$A$1:$AS$610,17,FALSE)</f>
        <v>12539014438</v>
      </c>
      <c r="T447" s="42">
        <f>VLOOKUP(C447,[1]Sheet2!$A$1:$AS$610,18,FALSE)</f>
        <v>0</v>
      </c>
      <c r="U447" s="42">
        <f>VLOOKUP(C447,[1]Sheet2!$A$1:$AS$610,19,FALSE)</f>
        <v>108553201000</v>
      </c>
      <c r="V447" s="42">
        <f t="shared" si="310"/>
        <v>949265007428</v>
      </c>
      <c r="W447" s="42">
        <f t="shared" si="311"/>
        <v>463149591182</v>
      </c>
      <c r="X447" s="42">
        <f>VLOOKUP(C447,[1]Sheet2!$A$1:$AS$610,22,FALSE)</f>
        <v>296119321330.71997</v>
      </c>
      <c r="Y447" s="42">
        <f>VLOOKUP(C447,[1]Sheet2!$A$1:$AS$610,23,FALSE)</f>
        <v>0</v>
      </c>
      <c r="Z447" s="42">
        <f>VLOOKUP(C447,[1]Sheet2!$A$1:$AS$610,24,FALSE)</f>
        <v>0</v>
      </c>
      <c r="AA447" s="42">
        <f>VLOOKUP(C447,[1]Sheet2!$A$1:$AS$610,25,FALSE)</f>
        <v>17333800000</v>
      </c>
      <c r="AB447" s="42">
        <f>VLOOKUP(C447,[1]Sheet2!$A$1:$AS$610,26,FALSE)</f>
        <v>6075000000</v>
      </c>
      <c r="AC447" s="42">
        <f>VLOOKUP(C447,[1]Sheet2!$A$1:$AS$610,27,FALSE)</f>
        <v>1116744800</v>
      </c>
      <c r="AD447" s="42">
        <f>VLOOKUP(C447,[1]Sheet2!$A$1:$AS$610,28,FALSE)</f>
        <v>141504725051.28</v>
      </c>
      <c r="AE447" s="42">
        <f>VLOOKUP(C447,[1]Sheet2!$A$1:$AS$610,29,FALSE)</f>
        <v>1000000000</v>
      </c>
      <c r="AF447" s="42">
        <f t="shared" si="312"/>
        <v>486115416246</v>
      </c>
      <c r="AG447" s="42">
        <f>VLOOKUP(C447,[1]Sheet2!$A$1:$AS$610,31,FALSE)</f>
        <v>10876389150</v>
      </c>
      <c r="AH447" s="42">
        <f>VLOOKUP(C447,[1]Sheet2!$A$1:$AS$610,32,FALSE)</f>
        <v>197667287184</v>
      </c>
      <c r="AI447" s="42">
        <f>VLOOKUP(C447,[1]Sheet2!$A$1:$AS$610,33,FALSE)</f>
        <v>277571739912</v>
      </c>
      <c r="AJ447" s="42">
        <f t="shared" si="313"/>
        <v>89169790764</v>
      </c>
      <c r="AK447" s="42">
        <f>VLOOKUP(C447,[1]Sheet2!$A$1:$AS$610,35,FALSE)</f>
        <v>89169790764</v>
      </c>
      <c r="AL447" s="42">
        <f>VLOOKUP(C447,[1]Sheet2!$A$1:$AS$610,36,FALSE)</f>
        <v>0</v>
      </c>
      <c r="AM447" s="42">
        <f>VLOOKUP(C447,[1]Sheet2!$A$1:$AS$610,37,FALSE)</f>
        <v>0</v>
      </c>
      <c r="AN447" s="42">
        <f>VLOOKUP(C447,[1]Sheet2!$A$1:$AS$610,38,FALSE)</f>
        <v>0</v>
      </c>
      <c r="AO447" s="42">
        <f>VLOOKUP(C447,[1]Sheet2!$A$1:$AS$610,39,FALSE)</f>
        <v>0</v>
      </c>
      <c r="AP447" s="42">
        <f>VLOOKUP(C447,[1]Sheet2!$A$1:$AS$610,40,FALSE)</f>
        <v>0</v>
      </c>
      <c r="AQ447" s="42">
        <f t="shared" si="314"/>
        <v>4706456704</v>
      </c>
      <c r="AR447" s="42">
        <f>VLOOKUP(C447,[1]Sheet2!$A$1:$AS$610,42,FALSE)</f>
        <v>0</v>
      </c>
      <c r="AS447" s="42">
        <f>VLOOKUP(C447,[1]Sheet2!$A$1:$AS$610,43,FALSE)</f>
        <v>0</v>
      </c>
      <c r="AT447" s="42">
        <f>VLOOKUP(C447,[1]Sheet2!$A$1:$AS$610,44,FALSE)</f>
        <v>4706456704</v>
      </c>
      <c r="AU447" s="42">
        <f>VLOOKUP(C447,[1]Sheet2!$A$1:$AS$610,45,FALSE)</f>
        <v>0</v>
      </c>
      <c r="AV447" s="43">
        <f t="shared" si="315"/>
        <v>-84463334060</v>
      </c>
      <c r="AW447" s="43">
        <f t="shared" si="348"/>
        <v>84463334060</v>
      </c>
      <c r="AX447" s="44">
        <f t="shared" si="332"/>
        <v>0</v>
      </c>
    </row>
    <row r="448" spans="1:50" s="45" customFormat="1" ht="15" customHeight="1" x14ac:dyDescent="0.25">
      <c r="A448" s="37">
        <f t="shared" si="383"/>
        <v>335</v>
      </c>
      <c r="B448" s="37">
        <f t="shared" si="383"/>
        <v>6</v>
      </c>
      <c r="C448" s="38" t="s">
        <v>545</v>
      </c>
      <c r="D448" s="39" t="s">
        <v>90</v>
      </c>
      <c r="E448" s="40">
        <v>42733</v>
      </c>
      <c r="F448" s="41">
        <f t="shared" si="306"/>
        <v>1195337150000</v>
      </c>
      <c r="G448" s="42">
        <f t="shared" si="307"/>
        <v>74837474000</v>
      </c>
      <c r="H448" s="42">
        <f>VLOOKUP(C448,[1]Sheet2!$A$1:$AS$610,6,FALSE)</f>
        <v>24574900000</v>
      </c>
      <c r="I448" s="42">
        <f>VLOOKUP(C448,[1]Sheet2!$A$1:$AS$610,7,FALSE)</f>
        <v>25395982000</v>
      </c>
      <c r="J448" s="42">
        <f>VLOOKUP(C448,[1]Sheet2!$A$1:$AS$610,8,FALSE)</f>
        <v>2000000000</v>
      </c>
      <c r="K448" s="42">
        <f>VLOOKUP(C448,[1]Sheet2!$A$1:$AS$610,9,FALSE)</f>
        <v>22866592000</v>
      </c>
      <c r="L448" s="42">
        <f t="shared" si="308"/>
        <v>790176560000</v>
      </c>
      <c r="M448" s="42">
        <f>VLOOKUP(C448,[1]Sheet2!$A$1:$AS$610,11,FALSE)</f>
        <v>18632168000</v>
      </c>
      <c r="N448" s="42">
        <f>VLOOKUP(C448,[1]Sheet2!$A$1:$AS$610,12,FALSE)</f>
        <v>668382482000</v>
      </c>
      <c r="O448" s="42">
        <f>VLOOKUP(C448,[1]Sheet2!$A$1:$AS$610,13,FALSE)</f>
        <v>103161910000</v>
      </c>
      <c r="P448" s="42">
        <f t="shared" si="309"/>
        <v>330323116000</v>
      </c>
      <c r="Q448" s="42">
        <f>VLOOKUP(C448,[1]Sheet2!$A$1:$AS$610,15,FALSE)</f>
        <v>863200000</v>
      </c>
      <c r="R448" s="42">
        <f>VLOOKUP(C448,[1]Sheet2!$A$1:$AS$610,16,FALSE)</f>
        <v>0</v>
      </c>
      <c r="S448" s="42">
        <f>VLOOKUP(C448,[1]Sheet2!$A$1:$AS$610,17,FALSE)</f>
        <v>25115662000</v>
      </c>
      <c r="T448" s="42">
        <f>VLOOKUP(C448,[1]Sheet2!$A$1:$AS$610,18,FALSE)</f>
        <v>132702738000</v>
      </c>
      <c r="U448" s="42">
        <f>VLOOKUP(C448,[1]Sheet2!$A$1:$AS$610,19,FALSE)</f>
        <v>171641516000</v>
      </c>
      <c r="V448" s="42">
        <f t="shared" si="310"/>
        <v>1210263593700</v>
      </c>
      <c r="W448" s="42">
        <f t="shared" si="311"/>
        <v>815518857295</v>
      </c>
      <c r="X448" s="42">
        <f>VLOOKUP(C448,[1]Sheet2!$A$1:$AS$610,22,FALSE)</f>
        <v>540710594955</v>
      </c>
      <c r="Y448" s="42">
        <f>VLOOKUP(C448,[1]Sheet2!$A$1:$AS$610,23,FALSE)</f>
        <v>0</v>
      </c>
      <c r="Z448" s="42">
        <f>VLOOKUP(C448,[1]Sheet2!$A$1:$AS$610,24,FALSE)</f>
        <v>0</v>
      </c>
      <c r="AA448" s="42">
        <f>VLOOKUP(C448,[1]Sheet2!$A$1:$AS$610,25,FALSE)</f>
        <v>25161200000</v>
      </c>
      <c r="AB448" s="42">
        <f>VLOOKUP(C448,[1]Sheet2!$A$1:$AS$610,26,FALSE)</f>
        <v>1000000000</v>
      </c>
      <c r="AC448" s="42">
        <f>VLOOKUP(C448,[1]Sheet2!$A$1:$AS$610,27,FALSE)</f>
        <v>4997088200</v>
      </c>
      <c r="AD448" s="42">
        <f>VLOOKUP(C448,[1]Sheet2!$A$1:$AS$610,28,FALSE)</f>
        <v>242149974140</v>
      </c>
      <c r="AE448" s="42">
        <f>VLOOKUP(C448,[1]Sheet2!$A$1:$AS$610,29,FALSE)</f>
        <v>1500000000</v>
      </c>
      <c r="AF448" s="42">
        <f t="shared" si="312"/>
        <v>394744736405</v>
      </c>
      <c r="AG448" s="42">
        <f>VLOOKUP(C448,[1]Sheet2!$A$1:$AS$610,31,FALSE)</f>
        <v>8693455000</v>
      </c>
      <c r="AH448" s="42">
        <f>VLOOKUP(C448,[1]Sheet2!$A$1:$AS$610,32,FALSE)</f>
        <v>231167135205</v>
      </c>
      <c r="AI448" s="42">
        <f>VLOOKUP(C448,[1]Sheet2!$A$1:$AS$610,33,FALSE)</f>
        <v>154884146200</v>
      </c>
      <c r="AJ448" s="42">
        <f t="shared" si="313"/>
        <v>18926443700</v>
      </c>
      <c r="AK448" s="42">
        <f>VLOOKUP(C448,[1]Sheet2!$A$1:$AS$610,35,FALSE)</f>
        <v>18926443700</v>
      </c>
      <c r="AL448" s="42">
        <f>VLOOKUP(C448,[1]Sheet2!$A$1:$AS$610,36,FALSE)</f>
        <v>0</v>
      </c>
      <c r="AM448" s="42">
        <f>VLOOKUP(C448,[1]Sheet2!$A$1:$AS$610,37,FALSE)</f>
        <v>0</v>
      </c>
      <c r="AN448" s="42">
        <f>VLOOKUP(C448,[1]Sheet2!$A$1:$AS$610,38,FALSE)</f>
        <v>0</v>
      </c>
      <c r="AO448" s="42">
        <f>VLOOKUP(C448,[1]Sheet2!$A$1:$AS$610,39,FALSE)</f>
        <v>0</v>
      </c>
      <c r="AP448" s="42">
        <f>VLOOKUP(C448,[1]Sheet2!$A$1:$AS$610,40,FALSE)</f>
        <v>0</v>
      </c>
      <c r="AQ448" s="42">
        <f t="shared" si="314"/>
        <v>4000000000</v>
      </c>
      <c r="AR448" s="42">
        <f>VLOOKUP(C448,[1]Sheet2!$A$1:$AS$610,42,FALSE)</f>
        <v>0</v>
      </c>
      <c r="AS448" s="42">
        <f>VLOOKUP(C448,[1]Sheet2!$A$1:$AS$610,43,FALSE)</f>
        <v>4000000000</v>
      </c>
      <c r="AT448" s="42">
        <f>VLOOKUP(C448,[1]Sheet2!$A$1:$AS$610,44,FALSE)</f>
        <v>0</v>
      </c>
      <c r="AU448" s="42">
        <f>VLOOKUP(C448,[1]Sheet2!$A$1:$AS$610,45,FALSE)</f>
        <v>0</v>
      </c>
      <c r="AV448" s="43">
        <f t="shared" si="315"/>
        <v>-14926443700</v>
      </c>
      <c r="AW448" s="43">
        <f t="shared" si="348"/>
        <v>14926443700</v>
      </c>
      <c r="AX448" s="44">
        <f t="shared" si="332"/>
        <v>0</v>
      </c>
    </row>
    <row r="449" spans="1:50" s="45" customFormat="1" ht="15" customHeight="1" x14ac:dyDescent="0.25">
      <c r="A449" s="37">
        <f t="shared" si="383"/>
        <v>336</v>
      </c>
      <c r="B449" s="37">
        <f t="shared" si="383"/>
        <v>7</v>
      </c>
      <c r="C449" s="38" t="s">
        <v>546</v>
      </c>
      <c r="D449" s="39" t="s">
        <v>96</v>
      </c>
      <c r="E449" s="40">
        <v>42732</v>
      </c>
      <c r="F449" s="41">
        <f t="shared" si="306"/>
        <v>941832899074</v>
      </c>
      <c r="G449" s="42">
        <f t="shared" si="307"/>
        <v>32392428074</v>
      </c>
      <c r="H449" s="42">
        <v>10154945909</v>
      </c>
      <c r="I449" s="42">
        <v>4932823389</v>
      </c>
      <c r="J449" s="42">
        <v>353475045</v>
      </c>
      <c r="K449" s="42">
        <v>16951183731</v>
      </c>
      <c r="L449" s="42">
        <f t="shared" si="308"/>
        <v>759348036000</v>
      </c>
      <c r="M449" s="42">
        <v>14221631000</v>
      </c>
      <c r="N449" s="42">
        <v>531202265000</v>
      </c>
      <c r="O449" s="42">
        <v>213924140000</v>
      </c>
      <c r="P449" s="42">
        <f t="shared" si="309"/>
        <v>150092435000</v>
      </c>
      <c r="Q449" s="42">
        <v>0</v>
      </c>
      <c r="R449" s="42">
        <v>0</v>
      </c>
      <c r="S449" s="42">
        <v>22450000000</v>
      </c>
      <c r="T449" s="42">
        <v>0</v>
      </c>
      <c r="U449" s="42">
        <v>127642435000</v>
      </c>
      <c r="V449" s="42">
        <f t="shared" si="310"/>
        <v>928432899074</v>
      </c>
      <c r="W449" s="42">
        <f t="shared" si="311"/>
        <v>568195190169</v>
      </c>
      <c r="X449" s="42">
        <v>374125859269</v>
      </c>
      <c r="Y449" s="42">
        <v>0</v>
      </c>
      <c r="Z449" s="42">
        <v>0</v>
      </c>
      <c r="AA449" s="42">
        <v>7384400000</v>
      </c>
      <c r="AB449" s="42">
        <v>1300000000</v>
      </c>
      <c r="AC449" s="42">
        <v>0</v>
      </c>
      <c r="AD449" s="42">
        <v>184384930900</v>
      </c>
      <c r="AE449" s="42">
        <v>1000000000</v>
      </c>
      <c r="AF449" s="42">
        <f t="shared" si="312"/>
        <v>360237708905</v>
      </c>
      <c r="AG449" s="42">
        <v>18430205773</v>
      </c>
      <c r="AH449" s="42">
        <v>159464497671</v>
      </c>
      <c r="AI449" s="42">
        <v>182343005461</v>
      </c>
      <c r="AJ449" s="42">
        <f t="shared" si="313"/>
        <v>0</v>
      </c>
      <c r="AK449" s="42">
        <v>0</v>
      </c>
      <c r="AL449" s="42">
        <v>0</v>
      </c>
      <c r="AM449" s="42">
        <v>0</v>
      </c>
      <c r="AN449" s="42">
        <v>0</v>
      </c>
      <c r="AO449" s="42">
        <v>0</v>
      </c>
      <c r="AP449" s="42">
        <v>0</v>
      </c>
      <c r="AQ449" s="42">
        <f t="shared" si="314"/>
        <v>13400000000</v>
      </c>
      <c r="AR449" s="42">
        <v>0</v>
      </c>
      <c r="AS449" s="42">
        <v>5000000000</v>
      </c>
      <c r="AT449" s="42">
        <v>8400000000</v>
      </c>
      <c r="AU449" s="42">
        <v>0</v>
      </c>
      <c r="AV449" s="43">
        <f t="shared" si="315"/>
        <v>13400000000</v>
      </c>
      <c r="AW449" s="43">
        <f t="shared" si="348"/>
        <v>-13400000000</v>
      </c>
      <c r="AX449" s="44">
        <f t="shared" si="332"/>
        <v>0</v>
      </c>
    </row>
    <row r="450" spans="1:50" s="45" customFormat="1" ht="15" customHeight="1" x14ac:dyDescent="0.25">
      <c r="A450" s="37">
        <f t="shared" si="383"/>
        <v>337</v>
      </c>
      <c r="B450" s="37">
        <f t="shared" si="383"/>
        <v>8</v>
      </c>
      <c r="C450" s="38" t="s">
        <v>547</v>
      </c>
      <c r="D450" s="39" t="s">
        <v>210</v>
      </c>
      <c r="E450" s="40">
        <v>42733</v>
      </c>
      <c r="F450" s="41">
        <f t="shared" si="306"/>
        <v>712754013963</v>
      </c>
      <c r="G450" s="42">
        <f t="shared" si="307"/>
        <v>14942230000</v>
      </c>
      <c r="H450" s="42">
        <f>VLOOKUP(C450,[1]Sheet2!$A$1:$AS$610,6,FALSE)</f>
        <v>3521500000</v>
      </c>
      <c r="I450" s="42">
        <f>VLOOKUP(C450,[1]Sheet2!$A$1:$AS$610,7,FALSE)</f>
        <v>620730000</v>
      </c>
      <c r="J450" s="42">
        <f>VLOOKUP(C450,[1]Sheet2!$A$1:$AS$610,8,FALSE)</f>
        <v>0</v>
      </c>
      <c r="K450" s="42">
        <f>VLOOKUP(C450,[1]Sheet2!$A$1:$AS$610,9,FALSE)</f>
        <v>10800000000</v>
      </c>
      <c r="L450" s="42">
        <f t="shared" si="308"/>
        <v>525980851000</v>
      </c>
      <c r="M450" s="42">
        <f>VLOOKUP(C450,[1]Sheet2!$A$1:$AS$610,11,FALSE)</f>
        <v>12724230000</v>
      </c>
      <c r="N450" s="42">
        <f>VLOOKUP(C450,[1]Sheet2!$A$1:$AS$610,12,FALSE)</f>
        <v>413040720000</v>
      </c>
      <c r="O450" s="42">
        <f>VLOOKUP(C450,[1]Sheet2!$A$1:$AS$610,13,FALSE)</f>
        <v>100215901000</v>
      </c>
      <c r="P450" s="42">
        <f t="shared" si="309"/>
        <v>171830932963</v>
      </c>
      <c r="Q450" s="42">
        <f>VLOOKUP(C450,[1]Sheet2!$A$1:$AS$610,15,FALSE)</f>
        <v>0</v>
      </c>
      <c r="R450" s="42">
        <f>VLOOKUP(C450,[1]Sheet2!$A$1:$AS$610,16,FALSE)</f>
        <v>0</v>
      </c>
      <c r="S450" s="42">
        <f>VLOOKUP(C450,[1]Sheet2!$A$1:$AS$610,17,FALSE)</f>
        <v>14397603963</v>
      </c>
      <c r="T450" s="42">
        <f>VLOOKUP(C450,[1]Sheet2!$A$1:$AS$610,18,FALSE)</f>
        <v>44155175000</v>
      </c>
      <c r="U450" s="42">
        <f>VLOOKUP(C450,[1]Sheet2!$A$1:$AS$610,19,FALSE)</f>
        <v>113278154000</v>
      </c>
      <c r="V450" s="42">
        <f t="shared" si="310"/>
        <v>728288236963</v>
      </c>
      <c r="W450" s="42">
        <f t="shared" si="311"/>
        <v>424530186885.70001</v>
      </c>
      <c r="X450" s="42">
        <f>VLOOKUP(C450,[1]Sheet2!$A$1:$AS$610,22,FALSE)</f>
        <v>266912609885.70001</v>
      </c>
      <c r="Y450" s="42">
        <f>VLOOKUP(C450,[1]Sheet2!$A$1:$AS$610,23,FALSE)</f>
        <v>0</v>
      </c>
      <c r="Z450" s="42">
        <f>VLOOKUP(C450,[1]Sheet2!$A$1:$AS$610,24,FALSE)</f>
        <v>0</v>
      </c>
      <c r="AA450" s="42">
        <f>VLOOKUP(C450,[1]Sheet2!$A$1:$AS$610,25,FALSE)</f>
        <v>14610000000</v>
      </c>
      <c r="AB450" s="42">
        <f>VLOOKUP(C450,[1]Sheet2!$A$1:$AS$610,26,FALSE)</f>
        <v>6300000000</v>
      </c>
      <c r="AC450" s="42">
        <f>VLOOKUP(C450,[1]Sheet2!$A$1:$AS$610,27,FALSE)</f>
        <v>414223000</v>
      </c>
      <c r="AD450" s="42">
        <f>VLOOKUP(C450,[1]Sheet2!$A$1:$AS$610,28,FALSE)</f>
        <v>135943354000</v>
      </c>
      <c r="AE450" s="42">
        <f>VLOOKUP(C450,[1]Sheet2!$A$1:$AS$610,29,FALSE)</f>
        <v>350000000</v>
      </c>
      <c r="AF450" s="42">
        <f t="shared" si="312"/>
        <v>303758050077.29999</v>
      </c>
      <c r="AG450" s="42">
        <f>VLOOKUP(C450,[1]Sheet2!$A$1:$AS$610,31,FALSE)</f>
        <v>21410460000</v>
      </c>
      <c r="AH450" s="42">
        <f>VLOOKUP(C450,[1]Sheet2!$A$1:$AS$610,32,FALSE)</f>
        <v>116964843091.3</v>
      </c>
      <c r="AI450" s="42">
        <f>VLOOKUP(C450,[1]Sheet2!$A$1:$AS$610,33,FALSE)</f>
        <v>165382746986</v>
      </c>
      <c r="AJ450" s="42">
        <f t="shared" si="313"/>
        <v>17534223000</v>
      </c>
      <c r="AK450" s="42">
        <f>VLOOKUP(C450,[1]Sheet2!$A$1:$AS$610,35,FALSE)</f>
        <v>17534223000</v>
      </c>
      <c r="AL450" s="42">
        <f>VLOOKUP(C450,[1]Sheet2!$A$1:$AS$610,36,FALSE)</f>
        <v>0</v>
      </c>
      <c r="AM450" s="42">
        <f>VLOOKUP(C450,[1]Sheet2!$A$1:$AS$610,37,FALSE)</f>
        <v>0</v>
      </c>
      <c r="AN450" s="42">
        <f>VLOOKUP(C450,[1]Sheet2!$A$1:$AS$610,38,FALSE)</f>
        <v>0</v>
      </c>
      <c r="AO450" s="42">
        <f>VLOOKUP(C450,[1]Sheet2!$A$1:$AS$610,39,FALSE)</f>
        <v>0</v>
      </c>
      <c r="AP450" s="42">
        <f>VLOOKUP(C450,[1]Sheet2!$A$1:$AS$610,40,FALSE)</f>
        <v>0</v>
      </c>
      <c r="AQ450" s="42">
        <f t="shared" si="314"/>
        <v>2000000000</v>
      </c>
      <c r="AR450" s="42">
        <f>VLOOKUP(C450,[1]Sheet2!$A$1:$AS$610,42,FALSE)</f>
        <v>0</v>
      </c>
      <c r="AS450" s="42">
        <f>VLOOKUP(C450,[1]Sheet2!$A$1:$AS$610,43,FALSE)</f>
        <v>2000000000</v>
      </c>
      <c r="AT450" s="42">
        <f>VLOOKUP(C450,[1]Sheet2!$A$1:$AS$610,44,FALSE)</f>
        <v>0</v>
      </c>
      <c r="AU450" s="42">
        <f>VLOOKUP(C450,[1]Sheet2!$A$1:$AS$610,45,FALSE)</f>
        <v>0</v>
      </c>
      <c r="AV450" s="43">
        <f t="shared" si="315"/>
        <v>-15534223000</v>
      </c>
      <c r="AW450" s="43">
        <f t="shared" si="348"/>
        <v>15534223000</v>
      </c>
      <c r="AX450" s="44">
        <f t="shared" si="332"/>
        <v>0</v>
      </c>
    </row>
    <row r="451" spans="1:50" s="45" customFormat="1" ht="15" customHeight="1" x14ac:dyDescent="0.25">
      <c r="A451" s="37">
        <f t="shared" si="383"/>
        <v>338</v>
      </c>
      <c r="B451" s="37">
        <f t="shared" si="383"/>
        <v>9</v>
      </c>
      <c r="C451" s="47" t="s">
        <v>548</v>
      </c>
      <c r="D451" s="39" t="s">
        <v>111</v>
      </c>
      <c r="E451" s="40">
        <v>42733</v>
      </c>
      <c r="F451" s="48">
        <f t="shared" si="306"/>
        <v>867163207251</v>
      </c>
      <c r="G451" s="49">
        <f t="shared" si="307"/>
        <v>53719527251</v>
      </c>
      <c r="H451" s="49">
        <f>VLOOKUP(C451,[1]Sheet2!$A$1:$AS$610,6,FALSE)</f>
        <v>30089527251</v>
      </c>
      <c r="I451" s="49">
        <f>VLOOKUP(C451,[1]Sheet2!$A$1:$AS$610,7,FALSE)</f>
        <v>14580000000</v>
      </c>
      <c r="J451" s="49">
        <f>VLOOKUP(C451,[1]Sheet2!$A$1:$AS$610,8,FALSE)</f>
        <v>500000000</v>
      </c>
      <c r="K451" s="49">
        <f>VLOOKUP(C451,[1]Sheet2!$A$1:$AS$610,9,FALSE)</f>
        <v>8550000000</v>
      </c>
      <c r="L451" s="49">
        <f t="shared" si="308"/>
        <v>626005724000</v>
      </c>
      <c r="M451" s="49">
        <f>VLOOKUP(C451,[1]Sheet2!$A$1:$AS$610,11,FALSE)</f>
        <v>26555909000</v>
      </c>
      <c r="N451" s="49">
        <f>VLOOKUP(C451,[1]Sheet2!$A$1:$AS$610,12,FALSE)</f>
        <v>495055343000</v>
      </c>
      <c r="O451" s="49">
        <f>VLOOKUP(C451,[1]Sheet2!$A$1:$AS$610,13,FALSE)</f>
        <v>104394472000</v>
      </c>
      <c r="P451" s="49">
        <f t="shared" si="309"/>
        <v>187437956000</v>
      </c>
      <c r="Q451" s="49">
        <f>VLOOKUP(C451,[1]Sheet2!$A$1:$AS$610,15,FALSE)</f>
        <v>0</v>
      </c>
      <c r="R451" s="49">
        <f>VLOOKUP(C451,[1]Sheet2!$A$1:$AS$610,16,FALSE)</f>
        <v>0</v>
      </c>
      <c r="S451" s="49">
        <f>VLOOKUP(C451,[1]Sheet2!$A$1:$AS$610,17,FALSE)</f>
        <v>28000000000</v>
      </c>
      <c r="T451" s="49">
        <f>VLOOKUP(C451,[1]Sheet2!$A$1:$AS$610,18,FALSE)</f>
        <v>61863550000</v>
      </c>
      <c r="U451" s="49">
        <f>VLOOKUP(C451,[1]Sheet2!$A$1:$AS$610,19,FALSE)</f>
        <v>97574406000</v>
      </c>
      <c r="V451" s="49">
        <f t="shared" si="310"/>
        <v>876913207251</v>
      </c>
      <c r="W451" s="49">
        <f t="shared" si="311"/>
        <v>506943501166.89996</v>
      </c>
      <c r="X451" s="49">
        <f>VLOOKUP(C451,[1]Sheet2!$A$1:$AS$610,22,FALSE)</f>
        <v>342123447241.79999</v>
      </c>
      <c r="Y451" s="49">
        <f>VLOOKUP(C451,[1]Sheet2!$A$1:$AS$610,23,FALSE)</f>
        <v>0</v>
      </c>
      <c r="Z451" s="49">
        <f>VLOOKUP(C451,[1]Sheet2!$A$1:$AS$610,24,FALSE)</f>
        <v>0</v>
      </c>
      <c r="AA451" s="49">
        <f>VLOOKUP(C451,[1]Sheet2!$A$1:$AS$610,25,FALSE)</f>
        <v>4417570000</v>
      </c>
      <c r="AB451" s="49">
        <f>VLOOKUP(C451,[1]Sheet2!$A$1:$AS$610,26,FALSE)</f>
        <v>3575454032</v>
      </c>
      <c r="AC451" s="49">
        <f>VLOOKUP(C451,[1]Sheet2!$A$1:$AS$610,27,FALSE)</f>
        <v>4466952725.1000004</v>
      </c>
      <c r="AD451" s="49">
        <f>VLOOKUP(C451,[1]Sheet2!$A$1:$AS$610,28,FALSE)</f>
        <v>151360077168</v>
      </c>
      <c r="AE451" s="49">
        <f>VLOOKUP(C451,[1]Sheet2!$A$1:$AS$610,29,FALSE)</f>
        <v>1000000000</v>
      </c>
      <c r="AF451" s="49">
        <f t="shared" si="312"/>
        <v>369969706084.09998</v>
      </c>
      <c r="AG451" s="49">
        <f>VLOOKUP(C451,[1]Sheet2!$A$1:$AS$610,31,FALSE)</f>
        <v>19215577189</v>
      </c>
      <c r="AH451" s="49">
        <f>VLOOKUP(C451,[1]Sheet2!$A$1:$AS$610,32,FALSE)</f>
        <v>188498946276.95001</v>
      </c>
      <c r="AI451" s="49">
        <f>VLOOKUP(C451,[1]Sheet2!$A$1:$AS$610,33,FALSE)</f>
        <v>162255182618.14999</v>
      </c>
      <c r="AJ451" s="42">
        <f t="shared" si="313"/>
        <v>10300000000</v>
      </c>
      <c r="AK451" s="49">
        <f>VLOOKUP(C451,[1]Sheet2!$A$1:$AS$610,35,FALSE)</f>
        <v>10300000000</v>
      </c>
      <c r="AL451" s="49">
        <f>VLOOKUP(C451,[1]Sheet2!$A$1:$AS$610,36,FALSE)</f>
        <v>0</v>
      </c>
      <c r="AM451" s="49">
        <f>VLOOKUP(C451,[1]Sheet2!$A$1:$AS$610,37,FALSE)</f>
        <v>0</v>
      </c>
      <c r="AN451" s="49">
        <f>VLOOKUP(C451,[1]Sheet2!$A$1:$AS$610,38,FALSE)</f>
        <v>0</v>
      </c>
      <c r="AO451" s="49">
        <f>VLOOKUP(C451,[1]Sheet2!$A$1:$AS$610,39,FALSE)</f>
        <v>0</v>
      </c>
      <c r="AP451" s="49">
        <f>VLOOKUP(C451,[1]Sheet2!$A$1:$AS$610,40,FALSE)</f>
        <v>0</v>
      </c>
      <c r="AQ451" s="49">
        <f t="shared" si="314"/>
        <v>550000000</v>
      </c>
      <c r="AR451" s="49">
        <f>VLOOKUP(C451,[1]Sheet2!$A$1:$AS$610,42,FALSE)</f>
        <v>0</v>
      </c>
      <c r="AS451" s="49">
        <f>VLOOKUP(C451,[1]Sheet2!$A$1:$AS$610,43,FALSE)</f>
        <v>550000000</v>
      </c>
      <c r="AT451" s="49">
        <f>VLOOKUP(C451,[1]Sheet2!$A$1:$AS$610,44,FALSE)</f>
        <v>0</v>
      </c>
      <c r="AU451" s="49">
        <f>VLOOKUP(C451,[1]Sheet2!$A$1:$AS$610,45,FALSE)</f>
        <v>0</v>
      </c>
      <c r="AV451" s="50">
        <f t="shared" si="315"/>
        <v>-9750000000</v>
      </c>
      <c r="AW451" s="50">
        <f t="shared" si="348"/>
        <v>9750000000</v>
      </c>
      <c r="AX451" s="44">
        <f t="shared" si="332"/>
        <v>0</v>
      </c>
    </row>
    <row r="452" spans="1:50" s="45" customFormat="1" ht="15" customHeight="1" x14ac:dyDescent="0.25">
      <c r="A452" s="37">
        <f t="shared" si="383"/>
        <v>339</v>
      </c>
      <c r="B452" s="37">
        <f t="shared" si="383"/>
        <v>10</v>
      </c>
      <c r="C452" s="38" t="s">
        <v>549</v>
      </c>
      <c r="D452" s="39" t="s">
        <v>86</v>
      </c>
      <c r="E452" s="40">
        <v>42765</v>
      </c>
      <c r="F452" s="41">
        <f t="shared" si="306"/>
        <v>607019898022</v>
      </c>
      <c r="G452" s="42">
        <f t="shared" si="307"/>
        <v>20362755609</v>
      </c>
      <c r="H452" s="42">
        <v>4521870023</v>
      </c>
      <c r="I452" s="42">
        <v>4552791000</v>
      </c>
      <c r="J452" s="42">
        <v>318548586</v>
      </c>
      <c r="K452" s="42">
        <v>10969546000</v>
      </c>
      <c r="L452" s="42">
        <f t="shared" si="308"/>
        <v>505976581000</v>
      </c>
      <c r="M452" s="42">
        <v>11415483000</v>
      </c>
      <c r="N452" s="42">
        <v>379017398000</v>
      </c>
      <c r="O452" s="42">
        <v>115543700000</v>
      </c>
      <c r="P452" s="42">
        <f t="shared" si="309"/>
        <v>80680561413</v>
      </c>
      <c r="Q452" s="42">
        <v>0</v>
      </c>
      <c r="R452" s="42">
        <v>0</v>
      </c>
      <c r="S452" s="42">
        <v>8426263413</v>
      </c>
      <c r="T452" s="42">
        <v>7500000000</v>
      </c>
      <c r="U452" s="42">
        <v>64754298000</v>
      </c>
      <c r="V452" s="42">
        <f t="shared" si="310"/>
        <v>632726597505</v>
      </c>
      <c r="W452" s="42">
        <f t="shared" si="311"/>
        <v>317608754034</v>
      </c>
      <c r="X452" s="42">
        <v>201473755634</v>
      </c>
      <c r="Y452" s="42">
        <v>0</v>
      </c>
      <c r="Z452" s="42">
        <v>0</v>
      </c>
      <c r="AA452" s="42">
        <v>6650000000</v>
      </c>
      <c r="AB452" s="42">
        <v>3025422950</v>
      </c>
      <c r="AC452" s="42">
        <v>0</v>
      </c>
      <c r="AD452" s="42">
        <v>105459575450</v>
      </c>
      <c r="AE452" s="42">
        <v>1000000000</v>
      </c>
      <c r="AF452" s="42">
        <f t="shared" si="312"/>
        <v>315117843471</v>
      </c>
      <c r="AG452" s="42">
        <v>11942801000</v>
      </c>
      <c r="AH452" s="42">
        <v>118250131892</v>
      </c>
      <c r="AI452" s="42">
        <v>184924910579</v>
      </c>
      <c r="AJ452" s="42">
        <f t="shared" si="313"/>
        <v>25706699483</v>
      </c>
      <c r="AK452" s="42">
        <v>25706699483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f t="shared" si="314"/>
        <v>0</v>
      </c>
      <c r="AR452" s="42">
        <v>0</v>
      </c>
      <c r="AS452" s="42">
        <v>0</v>
      </c>
      <c r="AT452" s="42">
        <v>0</v>
      </c>
      <c r="AU452" s="42">
        <v>0</v>
      </c>
      <c r="AV452" s="43">
        <f t="shared" si="315"/>
        <v>-25706699483</v>
      </c>
      <c r="AW452" s="43">
        <f t="shared" si="348"/>
        <v>25706699483</v>
      </c>
      <c r="AX452" s="44">
        <f t="shared" si="332"/>
        <v>0</v>
      </c>
    </row>
    <row r="453" spans="1:50" s="45" customFormat="1" ht="15" customHeight="1" x14ac:dyDescent="0.25">
      <c r="A453" s="37">
        <f t="shared" si="383"/>
        <v>340</v>
      </c>
      <c r="B453" s="37">
        <f t="shared" si="383"/>
        <v>11</v>
      </c>
      <c r="C453" s="38" t="s">
        <v>550</v>
      </c>
      <c r="D453" s="39" t="s">
        <v>111</v>
      </c>
      <c r="E453" s="40">
        <v>42734</v>
      </c>
      <c r="F453" s="41">
        <f t="shared" si="306"/>
        <v>991394610494</v>
      </c>
      <c r="G453" s="42">
        <f t="shared" si="307"/>
        <v>41952712866</v>
      </c>
      <c r="H453" s="42">
        <v>8943087866</v>
      </c>
      <c r="I453" s="42">
        <v>7556634160</v>
      </c>
      <c r="J453" s="42">
        <v>1500000000</v>
      </c>
      <c r="K453" s="42">
        <v>23952990840</v>
      </c>
      <c r="L453" s="42">
        <f t="shared" si="308"/>
        <v>759608029000</v>
      </c>
      <c r="M453" s="42">
        <v>13219633000</v>
      </c>
      <c r="N453" s="42">
        <v>520936208000</v>
      </c>
      <c r="O453" s="42">
        <v>225452188000</v>
      </c>
      <c r="P453" s="42">
        <f t="shared" si="309"/>
        <v>189833868628</v>
      </c>
      <c r="Q453" s="42">
        <v>0</v>
      </c>
      <c r="R453" s="42">
        <v>0</v>
      </c>
      <c r="S453" s="42">
        <v>15421642628</v>
      </c>
      <c r="T453" s="42">
        <v>55639318000</v>
      </c>
      <c r="U453" s="42">
        <v>118772908000</v>
      </c>
      <c r="V453" s="42">
        <f t="shared" si="310"/>
        <v>1008511377494</v>
      </c>
      <c r="W453" s="42">
        <f t="shared" si="311"/>
        <v>592020996095</v>
      </c>
      <c r="X453" s="42">
        <v>388078817083</v>
      </c>
      <c r="Y453" s="42">
        <v>0</v>
      </c>
      <c r="Z453" s="42">
        <v>150000000</v>
      </c>
      <c r="AA453" s="42">
        <v>30872835000</v>
      </c>
      <c r="AB453" s="42">
        <v>1974000000</v>
      </c>
      <c r="AC453" s="42">
        <v>1655309000</v>
      </c>
      <c r="AD453" s="42">
        <v>168290035012</v>
      </c>
      <c r="AE453" s="42">
        <v>1000000000</v>
      </c>
      <c r="AF453" s="42">
        <f t="shared" si="312"/>
        <v>416490381399</v>
      </c>
      <c r="AG453" s="42">
        <v>14904863434</v>
      </c>
      <c r="AH453" s="42">
        <v>202177276115</v>
      </c>
      <c r="AI453" s="42">
        <v>199408241850</v>
      </c>
      <c r="AJ453" s="42">
        <f t="shared" si="313"/>
        <v>18871392000</v>
      </c>
      <c r="AK453" s="42">
        <v>18821392000</v>
      </c>
      <c r="AL453" s="42">
        <v>50000000</v>
      </c>
      <c r="AM453" s="42">
        <v>0</v>
      </c>
      <c r="AN453" s="42">
        <v>0</v>
      </c>
      <c r="AO453" s="42">
        <v>0</v>
      </c>
      <c r="AP453" s="42">
        <v>0</v>
      </c>
      <c r="AQ453" s="42">
        <f t="shared" si="314"/>
        <v>1754625000</v>
      </c>
      <c r="AR453" s="42">
        <v>0</v>
      </c>
      <c r="AS453" s="42">
        <v>1500000000</v>
      </c>
      <c r="AT453" s="42">
        <v>254625000</v>
      </c>
      <c r="AU453" s="42">
        <v>0</v>
      </c>
      <c r="AV453" s="43">
        <f t="shared" si="315"/>
        <v>-17116767000</v>
      </c>
      <c r="AW453" s="43">
        <f t="shared" si="348"/>
        <v>17116767000</v>
      </c>
      <c r="AX453" s="44">
        <f t="shared" si="332"/>
        <v>0</v>
      </c>
    </row>
    <row r="454" spans="1:50" s="45" customFormat="1" ht="15" customHeight="1" x14ac:dyDescent="0.25">
      <c r="A454" s="37">
        <f t="shared" si="383"/>
        <v>341</v>
      </c>
      <c r="B454" s="37">
        <f t="shared" si="383"/>
        <v>12</v>
      </c>
      <c r="C454" s="38" t="s">
        <v>551</v>
      </c>
      <c r="D454" s="39" t="s">
        <v>94</v>
      </c>
      <c r="E454" s="40">
        <v>42734</v>
      </c>
      <c r="F454" s="41">
        <f t="shared" si="306"/>
        <v>814624442663</v>
      </c>
      <c r="G454" s="42">
        <f t="shared" si="307"/>
        <v>103051320213</v>
      </c>
      <c r="H454" s="42">
        <f>VLOOKUP(C454,[1]Sheet2!$A$1:$AS$610,6,FALSE)</f>
        <v>35000000000</v>
      </c>
      <c r="I454" s="42">
        <f>VLOOKUP(C454,[1]Sheet2!$A$1:$AS$610,7,FALSE)</f>
        <v>49500000000</v>
      </c>
      <c r="J454" s="42">
        <f>VLOOKUP(C454,[1]Sheet2!$A$1:$AS$610,8,FALSE)</f>
        <v>1783045158</v>
      </c>
      <c r="K454" s="42">
        <f>VLOOKUP(C454,[1]Sheet2!$A$1:$AS$610,9,FALSE)</f>
        <v>16768275055</v>
      </c>
      <c r="L454" s="42">
        <f t="shared" si="308"/>
        <v>627479948606</v>
      </c>
      <c r="M454" s="42">
        <f>VLOOKUP(C454,[1]Sheet2!$A$1:$AS$610,11,FALSE)</f>
        <v>18830174000</v>
      </c>
      <c r="N454" s="42">
        <f>VLOOKUP(C454,[1]Sheet2!$A$1:$AS$610,12,FALSE)</f>
        <v>500353550606</v>
      </c>
      <c r="O454" s="42">
        <f>VLOOKUP(C454,[1]Sheet2!$A$1:$AS$610,13,FALSE)</f>
        <v>108296224000</v>
      </c>
      <c r="P454" s="42">
        <f t="shared" si="309"/>
        <v>84093173844</v>
      </c>
      <c r="Q454" s="42">
        <f>VLOOKUP(C454,[1]Sheet2!$A$1:$AS$610,15,FALSE)</f>
        <v>0</v>
      </c>
      <c r="R454" s="42">
        <f>VLOOKUP(C454,[1]Sheet2!$A$1:$AS$610,16,FALSE)</f>
        <v>0</v>
      </c>
      <c r="S454" s="42">
        <f>VLOOKUP(C454,[1]Sheet2!$A$1:$AS$610,17,FALSE)</f>
        <v>37104269844</v>
      </c>
      <c r="T454" s="42">
        <f>VLOOKUP(C454,[1]Sheet2!$A$1:$AS$610,18,FALSE)</f>
        <v>46988904000</v>
      </c>
      <c r="U454" s="42">
        <f>VLOOKUP(C454,[1]Sheet2!$A$1:$AS$610,19,FALSE)</f>
        <v>0</v>
      </c>
      <c r="V454" s="42">
        <f t="shared" si="310"/>
        <v>822374442663</v>
      </c>
      <c r="W454" s="42">
        <f t="shared" si="311"/>
        <v>357973145110</v>
      </c>
      <c r="X454" s="42">
        <f>VLOOKUP(C454,[1]Sheet2!$A$1:$AS$610,22,FALSE)</f>
        <v>339056170211</v>
      </c>
      <c r="Y454" s="42">
        <f>VLOOKUP(C454,[1]Sheet2!$A$1:$AS$610,23,FALSE)</f>
        <v>0</v>
      </c>
      <c r="Z454" s="42">
        <f>VLOOKUP(C454,[1]Sheet2!$A$1:$AS$610,24,FALSE)</f>
        <v>0</v>
      </c>
      <c r="AA454" s="42">
        <f>VLOOKUP(C454,[1]Sheet2!$A$1:$AS$610,25,FALSE)</f>
        <v>9497800000</v>
      </c>
      <c r="AB454" s="42">
        <f>VLOOKUP(C454,[1]Sheet2!$A$1:$AS$610,26,FALSE)</f>
        <v>2500000000</v>
      </c>
      <c r="AC454" s="42">
        <f>VLOOKUP(C454,[1]Sheet2!$A$1:$AS$610,27,FALSE)</f>
        <v>0</v>
      </c>
      <c r="AD454" s="42">
        <f>VLOOKUP(C454,[1]Sheet2!$A$1:$AS$610,28,FALSE)</f>
        <v>1719174899</v>
      </c>
      <c r="AE454" s="42">
        <f>VLOOKUP(C454,[1]Sheet2!$A$1:$AS$610,29,FALSE)</f>
        <v>5200000000</v>
      </c>
      <c r="AF454" s="42">
        <f t="shared" si="312"/>
        <v>464401297553</v>
      </c>
      <c r="AG454" s="42">
        <f>VLOOKUP(C454,[1]Sheet2!$A$1:$AS$610,31,FALSE)</f>
        <v>24051428103</v>
      </c>
      <c r="AH454" s="42">
        <f>VLOOKUP(C454,[1]Sheet2!$A$1:$AS$610,32,FALSE)</f>
        <v>226488555128</v>
      </c>
      <c r="AI454" s="42">
        <f>VLOOKUP(C454,[1]Sheet2!$A$1:$AS$610,33,FALSE)</f>
        <v>213861314322</v>
      </c>
      <c r="AJ454" s="42">
        <f t="shared" si="313"/>
        <v>15500000000</v>
      </c>
      <c r="AK454" s="42">
        <f>VLOOKUP(C454,[1]Sheet2!$A$1:$AS$610,35,FALSE)</f>
        <v>15000000000</v>
      </c>
      <c r="AL454" s="42">
        <f>VLOOKUP(C454,[1]Sheet2!$A$1:$AS$610,36,FALSE)</f>
        <v>0</v>
      </c>
      <c r="AM454" s="42">
        <f>VLOOKUP(C454,[1]Sheet2!$A$1:$AS$610,37,FALSE)</f>
        <v>0</v>
      </c>
      <c r="AN454" s="42">
        <f>VLOOKUP(C454,[1]Sheet2!$A$1:$AS$610,38,FALSE)</f>
        <v>0</v>
      </c>
      <c r="AO454" s="42">
        <f>VLOOKUP(C454,[1]Sheet2!$A$1:$AS$610,39,FALSE)</f>
        <v>0</v>
      </c>
      <c r="AP454" s="42">
        <f>VLOOKUP(C454,[1]Sheet2!$A$1:$AS$610,40,FALSE)</f>
        <v>500000000</v>
      </c>
      <c r="AQ454" s="42">
        <f t="shared" si="314"/>
        <v>7750000000</v>
      </c>
      <c r="AR454" s="42">
        <f>VLOOKUP(C454,[1]Sheet2!$A$1:$AS$610,42,FALSE)</f>
        <v>0</v>
      </c>
      <c r="AS454" s="42">
        <f>VLOOKUP(C454,[1]Sheet2!$A$1:$AS$610,43,FALSE)</f>
        <v>7750000000</v>
      </c>
      <c r="AT454" s="42">
        <f>VLOOKUP(C454,[1]Sheet2!$A$1:$AS$610,44,FALSE)</f>
        <v>0</v>
      </c>
      <c r="AU454" s="42">
        <f>VLOOKUP(C454,[1]Sheet2!$A$1:$AS$610,45,FALSE)</f>
        <v>0</v>
      </c>
      <c r="AV454" s="43">
        <f t="shared" si="315"/>
        <v>-7750000000</v>
      </c>
      <c r="AW454" s="43">
        <f t="shared" si="348"/>
        <v>7750000000</v>
      </c>
      <c r="AX454" s="44">
        <f t="shared" si="332"/>
        <v>0</v>
      </c>
    </row>
    <row r="455" spans="1:50" s="45" customFormat="1" ht="15" customHeight="1" x14ac:dyDescent="0.25">
      <c r="A455" s="37">
        <f t="shared" si="383"/>
        <v>342</v>
      </c>
      <c r="B455" s="37">
        <f t="shared" si="383"/>
        <v>13</v>
      </c>
      <c r="C455" s="38" t="s">
        <v>552</v>
      </c>
      <c r="D455" s="39" t="s">
        <v>94</v>
      </c>
      <c r="E455" s="40">
        <v>42734</v>
      </c>
      <c r="F455" s="41">
        <f t="shared" si="306"/>
        <v>671739204503</v>
      </c>
      <c r="G455" s="42">
        <f t="shared" si="307"/>
        <v>43679243896</v>
      </c>
      <c r="H455" s="42">
        <f>VLOOKUP(C455,[1]Sheet2!$A$1:$AS$610,6,FALSE)</f>
        <v>17304613418</v>
      </c>
      <c r="I455" s="42">
        <f>VLOOKUP(C455,[1]Sheet2!$A$1:$AS$610,7,FALSE)</f>
        <v>18428110838</v>
      </c>
      <c r="J455" s="42">
        <f>VLOOKUP(C455,[1]Sheet2!$A$1:$AS$610,8,FALSE)</f>
        <v>315000000</v>
      </c>
      <c r="K455" s="42">
        <f>VLOOKUP(C455,[1]Sheet2!$A$1:$AS$610,9,FALSE)</f>
        <v>7631519640</v>
      </c>
      <c r="L455" s="42">
        <f t="shared" si="308"/>
        <v>490509771000</v>
      </c>
      <c r="M455" s="42">
        <f>VLOOKUP(C455,[1]Sheet2!$A$1:$AS$610,11,FALSE)</f>
        <v>13983320000</v>
      </c>
      <c r="N455" s="42">
        <f>VLOOKUP(C455,[1]Sheet2!$A$1:$AS$610,12,FALSE)</f>
        <v>382638269000</v>
      </c>
      <c r="O455" s="42">
        <f>VLOOKUP(C455,[1]Sheet2!$A$1:$AS$610,13,FALSE)</f>
        <v>93888182000</v>
      </c>
      <c r="P455" s="42">
        <f t="shared" si="309"/>
        <v>137550189607</v>
      </c>
      <c r="Q455" s="42">
        <f>VLOOKUP(C455,[1]Sheet2!$A$1:$AS$610,15,FALSE)</f>
        <v>0</v>
      </c>
      <c r="R455" s="42">
        <f>VLOOKUP(C455,[1]Sheet2!$A$1:$AS$610,16,FALSE)</f>
        <v>0</v>
      </c>
      <c r="S455" s="42">
        <f>VLOOKUP(C455,[1]Sheet2!$A$1:$AS$610,17,FALSE)</f>
        <v>19104914607</v>
      </c>
      <c r="T455" s="42">
        <f>VLOOKUP(C455,[1]Sheet2!$A$1:$AS$610,18,FALSE)</f>
        <v>78273793000</v>
      </c>
      <c r="U455" s="42">
        <f>VLOOKUP(C455,[1]Sheet2!$A$1:$AS$610,19,FALSE)</f>
        <v>40171482000</v>
      </c>
      <c r="V455" s="42">
        <f t="shared" si="310"/>
        <v>696967204005</v>
      </c>
      <c r="W455" s="42">
        <f t="shared" si="311"/>
        <v>282151251168</v>
      </c>
      <c r="X455" s="42">
        <f>VLOOKUP(C455,[1]Sheet2!$A$1:$AS$610,22,FALSE)</f>
        <v>225579067568</v>
      </c>
      <c r="Y455" s="42">
        <f>VLOOKUP(C455,[1]Sheet2!$A$1:$AS$610,23,FALSE)</f>
        <v>0</v>
      </c>
      <c r="Z455" s="42">
        <f>VLOOKUP(C455,[1]Sheet2!$A$1:$AS$610,24,FALSE)</f>
        <v>0</v>
      </c>
      <c r="AA455" s="42">
        <f>VLOOKUP(C455,[1]Sheet2!$A$1:$AS$610,25,FALSE)</f>
        <v>22571200000</v>
      </c>
      <c r="AB455" s="42">
        <f>VLOOKUP(C455,[1]Sheet2!$A$1:$AS$610,26,FALSE)</f>
        <v>7928800000</v>
      </c>
      <c r="AC455" s="42">
        <f>VLOOKUP(C455,[1]Sheet2!$A$1:$AS$610,27,FALSE)</f>
        <v>1300000000</v>
      </c>
      <c r="AD455" s="42">
        <f>VLOOKUP(C455,[1]Sheet2!$A$1:$AS$610,28,FALSE)</f>
        <v>24272183600</v>
      </c>
      <c r="AE455" s="42">
        <f>VLOOKUP(C455,[1]Sheet2!$A$1:$AS$610,29,FALSE)</f>
        <v>500000000</v>
      </c>
      <c r="AF455" s="42">
        <f t="shared" si="312"/>
        <v>414815952837</v>
      </c>
      <c r="AG455" s="42">
        <f>VLOOKUP(C455,[1]Sheet2!$A$1:$AS$610,31,FALSE)</f>
        <v>34138030990</v>
      </c>
      <c r="AH455" s="42">
        <f>VLOOKUP(C455,[1]Sheet2!$A$1:$AS$610,32,FALSE)</f>
        <v>178112811027</v>
      </c>
      <c r="AI455" s="42">
        <f>VLOOKUP(C455,[1]Sheet2!$A$1:$AS$610,33,FALSE)</f>
        <v>202565110820</v>
      </c>
      <c r="AJ455" s="42">
        <f t="shared" si="313"/>
        <v>25227999502</v>
      </c>
      <c r="AK455" s="42">
        <f>VLOOKUP(C455,[1]Sheet2!$A$1:$AS$610,35,FALSE)</f>
        <v>25227999502</v>
      </c>
      <c r="AL455" s="42">
        <f>VLOOKUP(C455,[1]Sheet2!$A$1:$AS$610,36,FALSE)</f>
        <v>0</v>
      </c>
      <c r="AM455" s="42">
        <f>VLOOKUP(C455,[1]Sheet2!$A$1:$AS$610,37,FALSE)</f>
        <v>0</v>
      </c>
      <c r="AN455" s="42">
        <f>VLOOKUP(C455,[1]Sheet2!$A$1:$AS$610,38,FALSE)</f>
        <v>0</v>
      </c>
      <c r="AO455" s="42">
        <f>VLOOKUP(C455,[1]Sheet2!$A$1:$AS$610,39,FALSE)</f>
        <v>0</v>
      </c>
      <c r="AP455" s="42">
        <f>VLOOKUP(C455,[1]Sheet2!$A$1:$AS$610,40,FALSE)</f>
        <v>0</v>
      </c>
      <c r="AQ455" s="42">
        <f t="shared" si="314"/>
        <v>0</v>
      </c>
      <c r="AR455" s="42">
        <f>VLOOKUP(C455,[1]Sheet2!$A$1:$AS$610,42,FALSE)</f>
        <v>0</v>
      </c>
      <c r="AS455" s="42">
        <f>VLOOKUP(C455,[1]Sheet2!$A$1:$AS$610,43,FALSE)</f>
        <v>0</v>
      </c>
      <c r="AT455" s="42">
        <f>VLOOKUP(C455,[1]Sheet2!$A$1:$AS$610,44,FALSE)</f>
        <v>0</v>
      </c>
      <c r="AU455" s="42">
        <f>VLOOKUP(C455,[1]Sheet2!$A$1:$AS$610,45,FALSE)</f>
        <v>0</v>
      </c>
      <c r="AV455" s="43">
        <f t="shared" si="315"/>
        <v>-25227999502</v>
      </c>
      <c r="AW455" s="43">
        <f t="shared" si="348"/>
        <v>25227999502</v>
      </c>
      <c r="AX455" s="44">
        <f t="shared" si="332"/>
        <v>0</v>
      </c>
    </row>
    <row r="456" spans="1:50" s="45" customFormat="1" ht="15" customHeight="1" x14ac:dyDescent="0.25">
      <c r="A456" s="37">
        <f t="shared" si="383"/>
        <v>343</v>
      </c>
      <c r="B456" s="37">
        <f t="shared" si="383"/>
        <v>14</v>
      </c>
      <c r="C456" s="38" t="s">
        <v>553</v>
      </c>
      <c r="D456" s="39" t="s">
        <v>111</v>
      </c>
      <c r="E456" s="40">
        <v>42731</v>
      </c>
      <c r="F456" s="41">
        <f t="shared" si="306"/>
        <v>1475323543200</v>
      </c>
      <c r="G456" s="42">
        <f t="shared" si="307"/>
        <v>306767257200</v>
      </c>
      <c r="H456" s="42">
        <v>228405000000</v>
      </c>
      <c r="I456" s="42">
        <v>49103500000</v>
      </c>
      <c r="J456" s="42">
        <v>1285000000</v>
      </c>
      <c r="K456" s="42">
        <v>27973757200</v>
      </c>
      <c r="L456" s="42">
        <f t="shared" si="308"/>
        <v>956733238000</v>
      </c>
      <c r="M456" s="42">
        <v>52318408000</v>
      </c>
      <c r="N456" s="42">
        <v>740987609000</v>
      </c>
      <c r="O456" s="42">
        <v>163427221000</v>
      </c>
      <c r="P456" s="42">
        <f t="shared" si="309"/>
        <v>211823048000</v>
      </c>
      <c r="Q456" s="42">
        <v>0</v>
      </c>
      <c r="R456" s="42">
        <v>0</v>
      </c>
      <c r="S456" s="42">
        <v>124914434000</v>
      </c>
      <c r="T456" s="42">
        <v>86908614000</v>
      </c>
      <c r="U456" s="42">
        <v>0</v>
      </c>
      <c r="V456" s="42">
        <f t="shared" si="310"/>
        <v>1564258637290</v>
      </c>
      <c r="W456" s="42">
        <f t="shared" si="311"/>
        <v>645441475400</v>
      </c>
      <c r="X456" s="42">
        <v>602882057000</v>
      </c>
      <c r="Y456" s="42">
        <v>0</v>
      </c>
      <c r="Z456" s="42">
        <v>0</v>
      </c>
      <c r="AA456" s="42">
        <v>25336593400</v>
      </c>
      <c r="AB456" s="42">
        <v>12065000000</v>
      </c>
      <c r="AC456" s="42">
        <v>0</v>
      </c>
      <c r="AD456" s="42">
        <v>2157825000</v>
      </c>
      <c r="AE456" s="42">
        <v>3000000000</v>
      </c>
      <c r="AF456" s="42">
        <f t="shared" si="312"/>
        <v>918817161890</v>
      </c>
      <c r="AG456" s="42">
        <v>25803653000</v>
      </c>
      <c r="AH456" s="42">
        <v>471042496250</v>
      </c>
      <c r="AI456" s="42">
        <v>421971012640</v>
      </c>
      <c r="AJ456" s="42">
        <f t="shared" si="313"/>
        <v>93935094090</v>
      </c>
      <c r="AK456" s="42">
        <v>93935094090</v>
      </c>
      <c r="AL456" s="42">
        <v>0</v>
      </c>
      <c r="AM456" s="42">
        <v>0</v>
      </c>
      <c r="AN456" s="42">
        <v>0</v>
      </c>
      <c r="AO456" s="42">
        <v>0</v>
      </c>
      <c r="AP456" s="42">
        <v>0</v>
      </c>
      <c r="AQ456" s="42">
        <f t="shared" si="314"/>
        <v>5000000000</v>
      </c>
      <c r="AR456" s="42">
        <v>0</v>
      </c>
      <c r="AS456" s="42">
        <v>5000000000</v>
      </c>
      <c r="AT456" s="42">
        <v>0</v>
      </c>
      <c r="AU456" s="42">
        <v>0</v>
      </c>
      <c r="AV456" s="43">
        <f t="shared" si="315"/>
        <v>-88935094090</v>
      </c>
      <c r="AW456" s="43">
        <f t="shared" si="348"/>
        <v>88935094090</v>
      </c>
      <c r="AX456" s="44">
        <f t="shared" si="332"/>
        <v>0</v>
      </c>
    </row>
    <row r="457" spans="1:50" s="45" customFormat="1" ht="15" customHeight="1" x14ac:dyDescent="0.25">
      <c r="A457" s="37">
        <f t="shared" si="383"/>
        <v>344</v>
      </c>
      <c r="B457" s="37">
        <f t="shared" si="383"/>
        <v>15</v>
      </c>
      <c r="C457" s="38" t="s">
        <v>554</v>
      </c>
      <c r="D457" s="39" t="s">
        <v>96</v>
      </c>
      <c r="E457" s="40">
        <v>42734</v>
      </c>
      <c r="F457" s="41">
        <f t="shared" si="306"/>
        <v>612819942265</v>
      </c>
      <c r="G457" s="42">
        <f t="shared" si="307"/>
        <v>31526132000</v>
      </c>
      <c r="H457" s="42">
        <f>VLOOKUP(C457,[1]Sheet2!$A$1:$AS$610,6,FALSE)</f>
        <v>16010077000</v>
      </c>
      <c r="I457" s="42">
        <f>VLOOKUP(C457,[1]Sheet2!$A$1:$AS$610,7,FALSE)</f>
        <v>6257075000</v>
      </c>
      <c r="J457" s="42">
        <f>VLOOKUP(C457,[1]Sheet2!$A$1:$AS$610,8,FALSE)</f>
        <v>1726000000</v>
      </c>
      <c r="K457" s="42">
        <f>VLOOKUP(C457,[1]Sheet2!$A$1:$AS$610,9,FALSE)</f>
        <v>7532980000</v>
      </c>
      <c r="L457" s="42">
        <f t="shared" si="308"/>
        <v>520081774000</v>
      </c>
      <c r="M457" s="42">
        <f>VLOOKUP(C457,[1]Sheet2!$A$1:$AS$610,11,FALSE)</f>
        <v>18858743000</v>
      </c>
      <c r="N457" s="42">
        <f>VLOOKUP(C457,[1]Sheet2!$A$1:$AS$610,12,FALSE)</f>
        <v>401799456000</v>
      </c>
      <c r="O457" s="42">
        <f>VLOOKUP(C457,[1]Sheet2!$A$1:$AS$610,13,FALSE)</f>
        <v>99423575000</v>
      </c>
      <c r="P457" s="42">
        <f t="shared" si="309"/>
        <v>61212036265</v>
      </c>
      <c r="Q457" s="42">
        <f>VLOOKUP(C457,[1]Sheet2!$A$1:$AS$610,15,FALSE)</f>
        <v>170000000</v>
      </c>
      <c r="R457" s="42">
        <f>VLOOKUP(C457,[1]Sheet2!$A$1:$AS$610,16,FALSE)</f>
        <v>0</v>
      </c>
      <c r="S457" s="42">
        <f>VLOOKUP(C457,[1]Sheet2!$A$1:$AS$610,17,FALSE)</f>
        <v>17819315265</v>
      </c>
      <c r="T457" s="42">
        <f>VLOOKUP(C457,[1]Sheet2!$A$1:$AS$610,18,FALSE)</f>
        <v>43222721000</v>
      </c>
      <c r="U457" s="42">
        <f>VLOOKUP(C457,[1]Sheet2!$A$1:$AS$610,19,FALSE)</f>
        <v>0</v>
      </c>
      <c r="V457" s="42">
        <f t="shared" si="310"/>
        <v>667420839043</v>
      </c>
      <c r="W457" s="42">
        <f t="shared" si="311"/>
        <v>291121822990</v>
      </c>
      <c r="X457" s="42">
        <f>VLOOKUP(C457,[1]Sheet2!$A$1:$AS$610,22,FALSE)</f>
        <v>279082018196</v>
      </c>
      <c r="Y457" s="42">
        <f>VLOOKUP(C457,[1]Sheet2!$A$1:$AS$610,23,FALSE)</f>
        <v>0</v>
      </c>
      <c r="Z457" s="42">
        <f>VLOOKUP(C457,[1]Sheet2!$A$1:$AS$610,24,FALSE)</f>
        <v>0</v>
      </c>
      <c r="AA457" s="42">
        <f>VLOOKUP(C457,[1]Sheet2!$A$1:$AS$610,25,FALSE)</f>
        <v>7781000000</v>
      </c>
      <c r="AB457" s="42">
        <f>VLOOKUP(C457,[1]Sheet2!$A$1:$AS$610,26,FALSE)</f>
        <v>900000000</v>
      </c>
      <c r="AC457" s="42">
        <f>VLOOKUP(C457,[1]Sheet2!$A$1:$AS$610,27,FALSE)</f>
        <v>0</v>
      </c>
      <c r="AD457" s="42">
        <f>VLOOKUP(C457,[1]Sheet2!$A$1:$AS$610,28,FALSE)</f>
        <v>1558804794</v>
      </c>
      <c r="AE457" s="42">
        <f>VLOOKUP(C457,[1]Sheet2!$A$1:$AS$610,29,FALSE)</f>
        <v>1800000000</v>
      </c>
      <c r="AF457" s="42">
        <f t="shared" si="312"/>
        <v>376299016053</v>
      </c>
      <c r="AG457" s="42">
        <f>VLOOKUP(C457,[1]Sheet2!$A$1:$AS$610,31,FALSE)</f>
        <v>46135278000</v>
      </c>
      <c r="AH457" s="42">
        <f>VLOOKUP(C457,[1]Sheet2!$A$1:$AS$610,32,FALSE)</f>
        <v>130855023019</v>
      </c>
      <c r="AI457" s="42">
        <f>VLOOKUP(C457,[1]Sheet2!$A$1:$AS$610,33,FALSE)</f>
        <v>199308715034</v>
      </c>
      <c r="AJ457" s="42">
        <f t="shared" si="313"/>
        <v>60900896778</v>
      </c>
      <c r="AK457" s="42">
        <f>VLOOKUP(C457,[1]Sheet2!$A$1:$AS$610,35,FALSE)</f>
        <v>60900896778</v>
      </c>
      <c r="AL457" s="42">
        <f>VLOOKUP(C457,[1]Sheet2!$A$1:$AS$610,36,FALSE)</f>
        <v>0</v>
      </c>
      <c r="AM457" s="42">
        <f>VLOOKUP(C457,[1]Sheet2!$A$1:$AS$610,37,FALSE)</f>
        <v>0</v>
      </c>
      <c r="AN457" s="42">
        <f>VLOOKUP(C457,[1]Sheet2!$A$1:$AS$610,38,FALSE)</f>
        <v>0</v>
      </c>
      <c r="AO457" s="42">
        <f>VLOOKUP(C457,[1]Sheet2!$A$1:$AS$610,39,FALSE)</f>
        <v>0</v>
      </c>
      <c r="AP457" s="42">
        <f>VLOOKUP(C457,[1]Sheet2!$A$1:$AS$610,40,FALSE)</f>
        <v>0</v>
      </c>
      <c r="AQ457" s="42">
        <f t="shared" si="314"/>
        <v>6300000000</v>
      </c>
      <c r="AR457" s="42">
        <f>VLOOKUP(C457,[1]Sheet2!$A$1:$AS$610,42,FALSE)</f>
        <v>0</v>
      </c>
      <c r="AS457" s="42">
        <f>VLOOKUP(C457,[1]Sheet2!$A$1:$AS$610,43,FALSE)</f>
        <v>6000000000</v>
      </c>
      <c r="AT457" s="42">
        <f>VLOOKUP(C457,[1]Sheet2!$A$1:$AS$610,44,FALSE)</f>
        <v>300000000</v>
      </c>
      <c r="AU457" s="42">
        <f>VLOOKUP(C457,[1]Sheet2!$A$1:$AS$610,45,FALSE)</f>
        <v>0</v>
      </c>
      <c r="AV457" s="43">
        <f t="shared" si="315"/>
        <v>-54600896778</v>
      </c>
      <c r="AW457" s="43">
        <f t="shared" si="348"/>
        <v>54600896778</v>
      </c>
      <c r="AX457" s="44">
        <f t="shared" si="332"/>
        <v>0</v>
      </c>
    </row>
    <row r="458" spans="1:50" s="45" customFormat="1" ht="15" customHeight="1" x14ac:dyDescent="0.25">
      <c r="A458" s="51" t="s">
        <v>121</v>
      </c>
      <c r="B458" s="51" t="s">
        <v>121</v>
      </c>
      <c r="C458" s="52" t="s">
        <v>122</v>
      </c>
      <c r="D458" s="53"/>
      <c r="E458" s="53"/>
      <c r="F458" s="54">
        <f>SUM(F443:F453)</f>
        <v>8901252038409.4492</v>
      </c>
      <c r="G458" s="54">
        <f t="shared" ref="G458:AX458" si="384">SUM(G443:G453)</f>
        <v>365296312518.45001</v>
      </c>
      <c r="H458" s="54">
        <f t="shared" si="384"/>
        <v>119350155175.45</v>
      </c>
      <c r="I458" s="54">
        <f t="shared" si="384"/>
        <v>100302219949</v>
      </c>
      <c r="J458" s="54">
        <f t="shared" si="384"/>
        <v>7205313530</v>
      </c>
      <c r="K458" s="54">
        <f t="shared" si="384"/>
        <v>138438623864</v>
      </c>
      <c r="L458" s="54">
        <f t="shared" si="384"/>
        <v>6807452975222</v>
      </c>
      <c r="M458" s="54">
        <f t="shared" si="384"/>
        <v>159949271222</v>
      </c>
      <c r="N458" s="54">
        <f t="shared" si="384"/>
        <v>5141210324000</v>
      </c>
      <c r="O458" s="54">
        <f t="shared" si="384"/>
        <v>1506293380000</v>
      </c>
      <c r="P458" s="54">
        <f t="shared" si="384"/>
        <v>1728502750669</v>
      </c>
      <c r="Q458" s="54">
        <f t="shared" si="384"/>
        <v>900100000</v>
      </c>
      <c r="R458" s="54">
        <f t="shared" si="384"/>
        <v>0</v>
      </c>
      <c r="S458" s="54">
        <f t="shared" si="384"/>
        <v>173112040669</v>
      </c>
      <c r="T458" s="54">
        <f t="shared" si="384"/>
        <v>390303220000</v>
      </c>
      <c r="U458" s="54">
        <f t="shared" si="384"/>
        <v>1164187390000</v>
      </c>
      <c r="V458" s="54">
        <f t="shared" si="384"/>
        <v>9121340237441.9609</v>
      </c>
      <c r="W458" s="54">
        <f t="shared" si="384"/>
        <v>5167755062228.2793</v>
      </c>
      <c r="X458" s="54">
        <f t="shared" si="384"/>
        <v>3320950317101.29</v>
      </c>
      <c r="Y458" s="54">
        <f t="shared" si="384"/>
        <v>0</v>
      </c>
      <c r="Z458" s="54">
        <f t="shared" si="384"/>
        <v>150000000</v>
      </c>
      <c r="AA458" s="54">
        <f t="shared" si="384"/>
        <v>134935778100</v>
      </c>
      <c r="AB458" s="54">
        <f t="shared" si="384"/>
        <v>28722556982</v>
      </c>
      <c r="AC458" s="54">
        <f t="shared" si="384"/>
        <v>13712539475.200001</v>
      </c>
      <c r="AD458" s="54">
        <f t="shared" si="384"/>
        <v>1653433870569.79</v>
      </c>
      <c r="AE458" s="54">
        <f t="shared" si="384"/>
        <v>15850000000</v>
      </c>
      <c r="AF458" s="54">
        <f t="shared" si="384"/>
        <v>3953585175213.6802</v>
      </c>
      <c r="AG458" s="54">
        <f t="shared" si="384"/>
        <v>147124072046</v>
      </c>
      <c r="AH458" s="54">
        <f t="shared" si="384"/>
        <v>1833288599061.74</v>
      </c>
      <c r="AI458" s="54">
        <f t="shared" si="384"/>
        <v>1973172504105.9399</v>
      </c>
      <c r="AJ458" s="54">
        <f t="shared" si="384"/>
        <v>250579305851.51001</v>
      </c>
      <c r="AK458" s="54">
        <f t="shared" si="384"/>
        <v>250529305851.51001</v>
      </c>
      <c r="AL458" s="54">
        <f t="shared" si="384"/>
        <v>50000000</v>
      </c>
      <c r="AM458" s="54">
        <f t="shared" si="384"/>
        <v>0</v>
      </c>
      <c r="AN458" s="54">
        <f t="shared" si="384"/>
        <v>0</v>
      </c>
      <c r="AO458" s="54">
        <f t="shared" si="384"/>
        <v>0</v>
      </c>
      <c r="AP458" s="54">
        <f t="shared" si="384"/>
        <v>0</v>
      </c>
      <c r="AQ458" s="54">
        <f t="shared" si="384"/>
        <v>30491106819</v>
      </c>
      <c r="AR458" s="54">
        <f t="shared" si="384"/>
        <v>0</v>
      </c>
      <c r="AS458" s="54">
        <f t="shared" si="384"/>
        <v>15050000000</v>
      </c>
      <c r="AT458" s="54">
        <f t="shared" si="384"/>
        <v>15441106819</v>
      </c>
      <c r="AU458" s="54">
        <f t="shared" si="384"/>
        <v>0</v>
      </c>
      <c r="AV458" s="54">
        <f t="shared" si="384"/>
        <v>-220088199032.51001</v>
      </c>
      <c r="AW458" s="54">
        <f t="shared" si="384"/>
        <v>220088199032.51001</v>
      </c>
      <c r="AX458" s="55">
        <f t="shared" si="384"/>
        <v>0</v>
      </c>
    </row>
    <row r="459" spans="1:50" s="45" customFormat="1" ht="15" customHeight="1" x14ac:dyDescent="0.25">
      <c r="A459" s="51" t="s">
        <v>123</v>
      </c>
      <c r="B459" s="51" t="s">
        <v>123</v>
      </c>
      <c r="C459" s="52" t="s">
        <v>124</v>
      </c>
      <c r="D459" s="53"/>
      <c r="E459" s="53"/>
      <c r="F459" s="54">
        <f>SUM(F454:F457)</f>
        <v>3574507132631</v>
      </c>
      <c r="G459" s="54">
        <f t="shared" ref="G459:AX459" si="385">SUM(G454:G457)</f>
        <v>485023953309</v>
      </c>
      <c r="H459" s="54">
        <f t="shared" si="385"/>
        <v>296719690418</v>
      </c>
      <c r="I459" s="54">
        <f t="shared" si="385"/>
        <v>123288685838</v>
      </c>
      <c r="J459" s="54">
        <f t="shared" si="385"/>
        <v>5109045158</v>
      </c>
      <c r="K459" s="54">
        <f t="shared" si="385"/>
        <v>59906531895</v>
      </c>
      <c r="L459" s="54">
        <f t="shared" si="385"/>
        <v>2594804731606</v>
      </c>
      <c r="M459" s="54">
        <f t="shared" si="385"/>
        <v>103990645000</v>
      </c>
      <c r="N459" s="54">
        <f t="shared" si="385"/>
        <v>2025778884606</v>
      </c>
      <c r="O459" s="54">
        <f t="shared" si="385"/>
        <v>465035202000</v>
      </c>
      <c r="P459" s="54">
        <f t="shared" si="385"/>
        <v>494678447716</v>
      </c>
      <c r="Q459" s="54">
        <f t="shared" si="385"/>
        <v>170000000</v>
      </c>
      <c r="R459" s="54">
        <f t="shared" si="385"/>
        <v>0</v>
      </c>
      <c r="S459" s="54">
        <f t="shared" si="385"/>
        <v>198942933716</v>
      </c>
      <c r="T459" s="54">
        <f t="shared" si="385"/>
        <v>255394032000</v>
      </c>
      <c r="U459" s="54">
        <f t="shared" si="385"/>
        <v>40171482000</v>
      </c>
      <c r="V459" s="54">
        <f t="shared" si="385"/>
        <v>3751021123001</v>
      </c>
      <c r="W459" s="54">
        <f t="shared" si="385"/>
        <v>1576687694668</v>
      </c>
      <c r="X459" s="54">
        <f t="shared" si="385"/>
        <v>1446599312975</v>
      </c>
      <c r="Y459" s="54">
        <f t="shared" si="385"/>
        <v>0</v>
      </c>
      <c r="Z459" s="54">
        <f t="shared" si="385"/>
        <v>0</v>
      </c>
      <c r="AA459" s="54">
        <f t="shared" si="385"/>
        <v>65186593400</v>
      </c>
      <c r="AB459" s="54">
        <f t="shared" si="385"/>
        <v>23393800000</v>
      </c>
      <c r="AC459" s="54">
        <f t="shared" si="385"/>
        <v>1300000000</v>
      </c>
      <c r="AD459" s="54">
        <f t="shared" si="385"/>
        <v>29707988293</v>
      </c>
      <c r="AE459" s="54">
        <f t="shared" si="385"/>
        <v>10500000000</v>
      </c>
      <c r="AF459" s="54">
        <f t="shared" si="385"/>
        <v>2174333428333</v>
      </c>
      <c r="AG459" s="54">
        <f t="shared" si="385"/>
        <v>130128390093</v>
      </c>
      <c r="AH459" s="54">
        <f t="shared" si="385"/>
        <v>1006498885424</v>
      </c>
      <c r="AI459" s="54">
        <f t="shared" si="385"/>
        <v>1037706152816</v>
      </c>
      <c r="AJ459" s="54">
        <f t="shared" si="385"/>
        <v>195563990370</v>
      </c>
      <c r="AK459" s="54">
        <f t="shared" si="385"/>
        <v>195063990370</v>
      </c>
      <c r="AL459" s="54">
        <f t="shared" si="385"/>
        <v>0</v>
      </c>
      <c r="AM459" s="54">
        <f t="shared" si="385"/>
        <v>0</v>
      </c>
      <c r="AN459" s="54">
        <f t="shared" si="385"/>
        <v>0</v>
      </c>
      <c r="AO459" s="54">
        <f t="shared" si="385"/>
        <v>0</v>
      </c>
      <c r="AP459" s="54">
        <f t="shared" si="385"/>
        <v>500000000</v>
      </c>
      <c r="AQ459" s="54">
        <f t="shared" si="385"/>
        <v>19050000000</v>
      </c>
      <c r="AR459" s="54">
        <f t="shared" si="385"/>
        <v>0</v>
      </c>
      <c r="AS459" s="54">
        <f t="shared" si="385"/>
        <v>18750000000</v>
      </c>
      <c r="AT459" s="54">
        <f t="shared" si="385"/>
        <v>300000000</v>
      </c>
      <c r="AU459" s="54">
        <f t="shared" si="385"/>
        <v>0</v>
      </c>
      <c r="AV459" s="54">
        <f t="shared" si="385"/>
        <v>-176513990370</v>
      </c>
      <c r="AW459" s="54">
        <f t="shared" si="385"/>
        <v>176513990370</v>
      </c>
      <c r="AX459" s="55">
        <f t="shared" si="385"/>
        <v>0</v>
      </c>
    </row>
    <row r="460" spans="1:50" s="45" customFormat="1" ht="15" customHeight="1" x14ac:dyDescent="0.25">
      <c r="A460" s="51" t="s">
        <v>125</v>
      </c>
      <c r="B460" s="51" t="s">
        <v>125</v>
      </c>
      <c r="C460" s="52" t="s">
        <v>555</v>
      </c>
      <c r="D460" s="53"/>
      <c r="E460" s="53"/>
      <c r="F460" s="54">
        <f t="shared" ref="F460:AX460" si="386">F458+F459</f>
        <v>12475759171040.449</v>
      </c>
      <c r="G460" s="54">
        <f t="shared" si="386"/>
        <v>850320265827.44995</v>
      </c>
      <c r="H460" s="54">
        <f t="shared" si="386"/>
        <v>416069845593.45001</v>
      </c>
      <c r="I460" s="54">
        <f t="shared" si="386"/>
        <v>223590905787</v>
      </c>
      <c r="J460" s="54">
        <f t="shared" si="386"/>
        <v>12314358688</v>
      </c>
      <c r="K460" s="54">
        <f t="shared" si="386"/>
        <v>198345155759</v>
      </c>
      <c r="L460" s="54">
        <f t="shared" si="386"/>
        <v>9402257706828</v>
      </c>
      <c r="M460" s="54">
        <f t="shared" si="386"/>
        <v>263939916222</v>
      </c>
      <c r="N460" s="54">
        <f t="shared" si="386"/>
        <v>7166989208606</v>
      </c>
      <c r="O460" s="54">
        <f t="shared" si="386"/>
        <v>1971328582000</v>
      </c>
      <c r="P460" s="54">
        <f t="shared" si="386"/>
        <v>2223181198385</v>
      </c>
      <c r="Q460" s="54">
        <f t="shared" si="386"/>
        <v>1070100000</v>
      </c>
      <c r="R460" s="54">
        <f t="shared" si="386"/>
        <v>0</v>
      </c>
      <c r="S460" s="54">
        <f t="shared" si="386"/>
        <v>372054974385</v>
      </c>
      <c r="T460" s="54">
        <f t="shared" si="386"/>
        <v>645697252000</v>
      </c>
      <c r="U460" s="54">
        <f t="shared" si="386"/>
        <v>1204358872000</v>
      </c>
      <c r="V460" s="54">
        <f t="shared" si="386"/>
        <v>12872361360442.961</v>
      </c>
      <c r="W460" s="54">
        <f t="shared" si="386"/>
        <v>6744442756896.2793</v>
      </c>
      <c r="X460" s="54">
        <f t="shared" si="386"/>
        <v>4767549630076.29</v>
      </c>
      <c r="Y460" s="54">
        <f t="shared" si="386"/>
        <v>0</v>
      </c>
      <c r="Z460" s="54">
        <f t="shared" si="386"/>
        <v>150000000</v>
      </c>
      <c r="AA460" s="54">
        <f t="shared" si="386"/>
        <v>200122371500</v>
      </c>
      <c r="AB460" s="54">
        <f t="shared" si="386"/>
        <v>52116356982</v>
      </c>
      <c r="AC460" s="54">
        <f t="shared" si="386"/>
        <v>15012539475.200001</v>
      </c>
      <c r="AD460" s="54">
        <f t="shared" si="386"/>
        <v>1683141858862.79</v>
      </c>
      <c r="AE460" s="54">
        <f t="shared" si="386"/>
        <v>26350000000</v>
      </c>
      <c r="AF460" s="54">
        <f t="shared" si="386"/>
        <v>6127918603546.6797</v>
      </c>
      <c r="AG460" s="54">
        <f t="shared" si="386"/>
        <v>277252462139</v>
      </c>
      <c r="AH460" s="54">
        <f t="shared" si="386"/>
        <v>2839787484485.7402</v>
      </c>
      <c r="AI460" s="54">
        <f t="shared" si="386"/>
        <v>3010878656921.9399</v>
      </c>
      <c r="AJ460" s="54">
        <f t="shared" si="386"/>
        <v>446143296221.51001</v>
      </c>
      <c r="AK460" s="54">
        <f t="shared" si="386"/>
        <v>445593296221.51001</v>
      </c>
      <c r="AL460" s="54">
        <f t="shared" si="386"/>
        <v>50000000</v>
      </c>
      <c r="AM460" s="54">
        <f t="shared" si="386"/>
        <v>0</v>
      </c>
      <c r="AN460" s="54">
        <f t="shared" si="386"/>
        <v>0</v>
      </c>
      <c r="AO460" s="54">
        <f t="shared" si="386"/>
        <v>0</v>
      </c>
      <c r="AP460" s="54">
        <f t="shared" si="386"/>
        <v>500000000</v>
      </c>
      <c r="AQ460" s="54">
        <f t="shared" si="386"/>
        <v>49541106819</v>
      </c>
      <c r="AR460" s="54">
        <f t="shared" si="386"/>
        <v>0</v>
      </c>
      <c r="AS460" s="54">
        <f t="shared" si="386"/>
        <v>33800000000</v>
      </c>
      <c r="AT460" s="54">
        <f t="shared" si="386"/>
        <v>15741106819</v>
      </c>
      <c r="AU460" s="54">
        <f t="shared" si="386"/>
        <v>0</v>
      </c>
      <c r="AV460" s="54">
        <f t="shared" si="386"/>
        <v>-396602189402.51001</v>
      </c>
      <c r="AW460" s="54">
        <f t="shared" si="386"/>
        <v>396602189402.51001</v>
      </c>
      <c r="AX460" s="55">
        <f t="shared" si="386"/>
        <v>0</v>
      </c>
    </row>
    <row r="461" spans="1:50" s="45" customFormat="1" ht="15" customHeight="1" x14ac:dyDescent="0.25">
      <c r="A461" s="51" t="s">
        <v>127</v>
      </c>
      <c r="B461" s="51" t="s">
        <v>127</v>
      </c>
      <c r="C461" s="52" t="s">
        <v>556</v>
      </c>
      <c r="D461" s="53"/>
      <c r="E461" s="53"/>
      <c r="F461" s="54">
        <f t="shared" ref="F461:AX461" si="387">F460+F442</f>
        <v>16032131971040.449</v>
      </c>
      <c r="G461" s="54">
        <f t="shared" si="387"/>
        <v>1926662761827.45</v>
      </c>
      <c r="H461" s="54">
        <f t="shared" si="387"/>
        <v>1324870741593.45</v>
      </c>
      <c r="I461" s="54">
        <f t="shared" si="387"/>
        <v>297527305787</v>
      </c>
      <c r="J461" s="54">
        <f t="shared" si="387"/>
        <v>67414358688</v>
      </c>
      <c r="K461" s="54">
        <f t="shared" si="387"/>
        <v>236850355759</v>
      </c>
      <c r="L461" s="54">
        <f t="shared" si="387"/>
        <v>11638008083828</v>
      </c>
      <c r="M461" s="54">
        <f t="shared" si="387"/>
        <v>362233457222</v>
      </c>
      <c r="N461" s="54">
        <f t="shared" si="387"/>
        <v>8507342222606</v>
      </c>
      <c r="O461" s="54">
        <f t="shared" si="387"/>
        <v>2768432404000</v>
      </c>
      <c r="P461" s="54">
        <f t="shared" si="387"/>
        <v>2467461125385</v>
      </c>
      <c r="Q461" s="54">
        <f t="shared" si="387"/>
        <v>1070100000</v>
      </c>
      <c r="R461" s="54">
        <f t="shared" si="387"/>
        <v>0</v>
      </c>
      <c r="S461" s="54">
        <f t="shared" si="387"/>
        <v>372054974385</v>
      </c>
      <c r="T461" s="54">
        <f t="shared" si="387"/>
        <v>889977179000</v>
      </c>
      <c r="U461" s="54">
        <f t="shared" si="387"/>
        <v>1204358872000</v>
      </c>
      <c r="V461" s="54">
        <f t="shared" si="387"/>
        <v>16444703860442.961</v>
      </c>
      <c r="W461" s="54">
        <f t="shared" si="387"/>
        <v>8865285794170.2793</v>
      </c>
      <c r="X461" s="54">
        <f t="shared" si="387"/>
        <v>5943033803693.29</v>
      </c>
      <c r="Y461" s="54">
        <f t="shared" si="387"/>
        <v>0</v>
      </c>
      <c r="Z461" s="54">
        <f t="shared" si="387"/>
        <v>1450000000</v>
      </c>
      <c r="AA461" s="54">
        <f t="shared" si="387"/>
        <v>722860871500</v>
      </c>
      <c r="AB461" s="54">
        <f t="shared" si="387"/>
        <v>52616356982</v>
      </c>
      <c r="AC461" s="54">
        <f t="shared" si="387"/>
        <v>378732903132.20001</v>
      </c>
      <c r="AD461" s="54">
        <f t="shared" si="387"/>
        <v>1735741858862.79</v>
      </c>
      <c r="AE461" s="54">
        <f t="shared" si="387"/>
        <v>30850000000</v>
      </c>
      <c r="AF461" s="54">
        <f t="shared" si="387"/>
        <v>7579418066272.6797</v>
      </c>
      <c r="AG461" s="54">
        <f t="shared" si="387"/>
        <v>305985342139</v>
      </c>
      <c r="AH461" s="54">
        <f t="shared" si="387"/>
        <v>3565489357791.7402</v>
      </c>
      <c r="AI461" s="54">
        <f t="shared" si="387"/>
        <v>3707943366341.9399</v>
      </c>
      <c r="AJ461" s="54">
        <f t="shared" si="387"/>
        <v>492112996221.51001</v>
      </c>
      <c r="AK461" s="54">
        <f t="shared" si="387"/>
        <v>491562996221.51001</v>
      </c>
      <c r="AL461" s="54">
        <f t="shared" si="387"/>
        <v>50000000</v>
      </c>
      <c r="AM461" s="54">
        <f t="shared" si="387"/>
        <v>0</v>
      </c>
      <c r="AN461" s="54">
        <f t="shared" si="387"/>
        <v>0</v>
      </c>
      <c r="AO461" s="54">
        <f t="shared" si="387"/>
        <v>0</v>
      </c>
      <c r="AP461" s="54">
        <f t="shared" si="387"/>
        <v>500000000</v>
      </c>
      <c r="AQ461" s="54">
        <f t="shared" si="387"/>
        <v>79541106819</v>
      </c>
      <c r="AR461" s="54">
        <f t="shared" si="387"/>
        <v>0</v>
      </c>
      <c r="AS461" s="54">
        <f t="shared" si="387"/>
        <v>63800000000</v>
      </c>
      <c r="AT461" s="54">
        <f t="shared" si="387"/>
        <v>15741106819</v>
      </c>
      <c r="AU461" s="54">
        <f t="shared" si="387"/>
        <v>0</v>
      </c>
      <c r="AV461" s="54">
        <f t="shared" si="387"/>
        <v>-412571889402.51001</v>
      </c>
      <c r="AW461" s="54">
        <f t="shared" si="387"/>
        <v>412571889402.51001</v>
      </c>
      <c r="AX461" s="55">
        <f t="shared" si="387"/>
        <v>0</v>
      </c>
    </row>
    <row r="462" spans="1:50" ht="15" customHeight="1" x14ac:dyDescent="0.25">
      <c r="A462" s="29" t="s">
        <v>557</v>
      </c>
      <c r="B462" s="29" t="s">
        <v>557</v>
      </c>
      <c r="C462" s="30" t="s">
        <v>558</v>
      </c>
      <c r="D462" s="31" t="s">
        <v>176</v>
      </c>
      <c r="E462" s="32">
        <v>42733</v>
      </c>
      <c r="F462" s="56">
        <f t="shared" ref="F462:F525" si="388">G462+L462+P462</f>
        <v>1831692829014</v>
      </c>
      <c r="G462" s="34">
        <f t="shared" ref="G462:G525" si="389">H462+I462+J462+K462</f>
        <v>356398685000</v>
      </c>
      <c r="H462" s="34">
        <f>VLOOKUP(C462,[1]Sheet2!$A$1:$AS$610,6,FALSE)</f>
        <v>326098685000</v>
      </c>
      <c r="I462" s="34">
        <f>VLOOKUP(C462,[1]Sheet2!$A$1:$AS$610,7,FALSE)</f>
        <v>6000000000</v>
      </c>
      <c r="J462" s="34">
        <f>VLOOKUP(C462,[1]Sheet2!$A$1:$AS$610,8,FALSE)</f>
        <v>4000000000</v>
      </c>
      <c r="K462" s="34">
        <f>VLOOKUP(C462,[1]Sheet2!$A$1:$AS$610,9,FALSE)</f>
        <v>20300000000</v>
      </c>
      <c r="L462" s="34">
        <f t="shared" ref="L462:L525" si="390">M462+N462+O462</f>
        <v>1393893544014</v>
      </c>
      <c r="M462" s="34">
        <f>VLOOKUP(C462,[1]Sheet2!$A$1:$AS$610,11,FALSE)</f>
        <v>33691177000</v>
      </c>
      <c r="N462" s="34">
        <f>VLOOKUP(C462,[1]Sheet2!$A$1:$AS$610,12,FALSE)</f>
        <v>1019780418014</v>
      </c>
      <c r="O462" s="34">
        <f>VLOOKUP(C462,[1]Sheet2!$A$1:$AS$610,13,FALSE)</f>
        <v>340421949000</v>
      </c>
      <c r="P462" s="34">
        <f t="shared" ref="P462:P525" si="391">Q462+R462+S462+T462+U462</f>
        <v>81400600000</v>
      </c>
      <c r="Q462" s="34">
        <f>VLOOKUP(C462,[1]Sheet2!$A$1:$AS$610,15,FALSE)</f>
        <v>500000000</v>
      </c>
      <c r="R462" s="34">
        <f>VLOOKUP(C462,[1]Sheet2!$A$1:$AS$610,16,FALSE)</f>
        <v>0</v>
      </c>
      <c r="S462" s="34">
        <f>VLOOKUP(C462,[1]Sheet2!$A$1:$AS$610,17,FALSE)</f>
        <v>0</v>
      </c>
      <c r="T462" s="34">
        <f>VLOOKUP(C462,[1]Sheet2!$A$1:$AS$610,18,FALSE)</f>
        <v>80900600000</v>
      </c>
      <c r="U462" s="34">
        <f>VLOOKUP(C462,[1]Sheet2!$A$1:$AS$610,19,FALSE)</f>
        <v>0</v>
      </c>
      <c r="V462" s="34">
        <f t="shared" ref="V462:V525" si="392">W462+AF462</f>
        <v>1839531898664</v>
      </c>
      <c r="W462" s="34">
        <f t="shared" ref="W462:W525" si="393">X462+Y462+Z462+AA462+AB462+AC462+AD462+AE462</f>
        <v>1034870651628.8699</v>
      </c>
      <c r="X462" s="34">
        <f>VLOOKUP(C462,[1]Sheet2!$A$1:$AS$610,22,FALSE)</f>
        <v>571774213560.06995</v>
      </c>
      <c r="Y462" s="34">
        <f>VLOOKUP(C462,[1]Sheet2!$A$1:$AS$610,23,FALSE)</f>
        <v>0</v>
      </c>
      <c r="Z462" s="34">
        <f>VLOOKUP(C462,[1]Sheet2!$A$1:$AS$610,24,FALSE)</f>
        <v>0</v>
      </c>
      <c r="AA462" s="34">
        <f>VLOOKUP(C462,[1]Sheet2!$A$1:$AS$610,25,FALSE)</f>
        <v>296034032500</v>
      </c>
      <c r="AB462" s="34">
        <f>VLOOKUP(C462,[1]Sheet2!$A$1:$AS$610,26,FALSE)</f>
        <v>2103000000</v>
      </c>
      <c r="AC462" s="34">
        <f>VLOOKUP(C462,[1]Sheet2!$A$1:$AS$610,27,FALSE)</f>
        <v>148635022694.79999</v>
      </c>
      <c r="AD462" s="34">
        <f>VLOOKUP(C462,[1]Sheet2!$A$1:$AS$610,28,FALSE)</f>
        <v>11324382874</v>
      </c>
      <c r="AE462" s="34">
        <f>VLOOKUP(C462,[1]Sheet2!$A$1:$AS$610,29,FALSE)</f>
        <v>5000000000</v>
      </c>
      <c r="AF462" s="34">
        <f t="shared" ref="AF462:AF525" si="394">AG462+AH462+AI462</f>
        <v>804661247035.13</v>
      </c>
      <c r="AG462" s="34">
        <f>VLOOKUP(C462,[1]Sheet2!$A$1:$AS$610,31,FALSE)</f>
        <v>70429923000</v>
      </c>
      <c r="AH462" s="34">
        <f>VLOOKUP(C462,[1]Sheet2!$A$1:$AS$610,32,FALSE)</f>
        <v>443855267831.13</v>
      </c>
      <c r="AI462" s="34">
        <f>VLOOKUP(C462,[1]Sheet2!$A$1:$AS$610,33,FALSE)</f>
        <v>290376056204</v>
      </c>
      <c r="AJ462" s="34">
        <f t="shared" ref="AJ462:AJ525" si="395">AK462+AL462+AM462+AN462+AO462+AP462</f>
        <v>10415469650</v>
      </c>
      <c r="AK462" s="34">
        <f>VLOOKUP(C462,[1]Sheet2!$A$1:$AS$610,35,FALSE)</f>
        <v>10415469650</v>
      </c>
      <c r="AL462" s="34">
        <f>VLOOKUP(C462,[1]Sheet2!$A$1:$AS$610,36,FALSE)</f>
        <v>0</v>
      </c>
      <c r="AM462" s="34">
        <f>VLOOKUP(C462,[1]Sheet2!$A$1:$AS$610,37,FALSE)</f>
        <v>0</v>
      </c>
      <c r="AN462" s="34">
        <f>VLOOKUP(C462,[1]Sheet2!$A$1:$AS$610,38,FALSE)</f>
        <v>0</v>
      </c>
      <c r="AO462" s="34">
        <f>VLOOKUP(C462,[1]Sheet2!$A$1:$AS$610,39,FALSE)</f>
        <v>0</v>
      </c>
      <c r="AP462" s="34">
        <f>VLOOKUP(C462,[1]Sheet2!$A$1:$AS$610,40,FALSE)</f>
        <v>0</v>
      </c>
      <c r="AQ462" s="34">
        <f t="shared" ref="AQ462:AQ525" si="396">AR462+AS462+AT462+AU462</f>
        <v>2576400000</v>
      </c>
      <c r="AR462" s="34">
        <f>VLOOKUP(C462,[1]Sheet2!$A$1:$AS$610,42,FALSE)</f>
        <v>0</v>
      </c>
      <c r="AS462" s="34">
        <f>VLOOKUP(C462,[1]Sheet2!$A$1:$AS$610,43,FALSE)</f>
        <v>2576400000</v>
      </c>
      <c r="AT462" s="34">
        <f>VLOOKUP(C462,[1]Sheet2!$A$1:$AS$610,44,FALSE)</f>
        <v>0</v>
      </c>
      <c r="AU462" s="34">
        <f>VLOOKUP(C462,[1]Sheet2!$A$1:$AS$610,45,FALSE)</f>
        <v>0</v>
      </c>
      <c r="AV462" s="35">
        <f t="shared" ref="AV462:AV525" si="397">F462-V462</f>
        <v>-7839069650</v>
      </c>
      <c r="AW462" s="35">
        <f t="shared" ref="AW462" si="398">AJ462-AQ462</f>
        <v>7839069650</v>
      </c>
      <c r="AX462" s="36">
        <f t="shared" ref="AX462" si="399">AW462+AV462</f>
        <v>0</v>
      </c>
    </row>
    <row r="463" spans="1:50" s="45" customFormat="1" ht="15" customHeight="1" x14ac:dyDescent="0.25">
      <c r="A463" s="46">
        <f>A457+1</f>
        <v>345</v>
      </c>
      <c r="B463" s="46">
        <v>1</v>
      </c>
      <c r="C463" s="47" t="s">
        <v>559</v>
      </c>
      <c r="D463" s="39" t="s">
        <v>101</v>
      </c>
      <c r="E463" s="40">
        <v>42732</v>
      </c>
      <c r="F463" s="48">
        <f t="shared" si="388"/>
        <v>789842218875</v>
      </c>
      <c r="G463" s="49">
        <f t="shared" si="389"/>
        <v>35801410875</v>
      </c>
      <c r="H463" s="49">
        <v>4885018000</v>
      </c>
      <c r="I463" s="49">
        <v>2344169000</v>
      </c>
      <c r="J463" s="49">
        <v>5000000000</v>
      </c>
      <c r="K463" s="49">
        <v>23572223875</v>
      </c>
      <c r="L463" s="49">
        <f t="shared" si="390"/>
        <v>628380136000</v>
      </c>
      <c r="M463" s="49">
        <v>11976546000</v>
      </c>
      <c r="N463" s="49">
        <v>460627546000</v>
      </c>
      <c r="O463" s="49">
        <v>155776044000</v>
      </c>
      <c r="P463" s="49">
        <f t="shared" si="391"/>
        <v>125660672000</v>
      </c>
      <c r="Q463" s="49">
        <v>1737200000</v>
      </c>
      <c r="R463" s="49">
        <v>0</v>
      </c>
      <c r="S463" s="49">
        <v>15000000000</v>
      </c>
      <c r="T463" s="49">
        <v>42567274000</v>
      </c>
      <c r="U463" s="49">
        <v>66356198000</v>
      </c>
      <c r="V463" s="49">
        <f t="shared" si="392"/>
        <v>776913718875</v>
      </c>
      <c r="W463" s="49">
        <f t="shared" si="393"/>
        <v>407872530910</v>
      </c>
      <c r="X463" s="49">
        <v>295912407978</v>
      </c>
      <c r="Y463" s="49">
        <v>5000000000</v>
      </c>
      <c r="Z463" s="49">
        <v>0</v>
      </c>
      <c r="AA463" s="49">
        <v>12246240500</v>
      </c>
      <c r="AB463" s="49">
        <v>0</v>
      </c>
      <c r="AC463" s="49">
        <v>0</v>
      </c>
      <c r="AD463" s="49">
        <v>93713882432</v>
      </c>
      <c r="AE463" s="49">
        <v>1000000000</v>
      </c>
      <c r="AF463" s="49">
        <f t="shared" si="394"/>
        <v>369041187965</v>
      </c>
      <c r="AG463" s="49">
        <v>51226623563</v>
      </c>
      <c r="AH463" s="49">
        <v>136852163052</v>
      </c>
      <c r="AI463" s="49">
        <v>180962401350</v>
      </c>
      <c r="AJ463" s="49">
        <f t="shared" si="395"/>
        <v>571500000</v>
      </c>
      <c r="AK463" s="49">
        <v>571500000</v>
      </c>
      <c r="AL463" s="49">
        <v>0</v>
      </c>
      <c r="AM463" s="49">
        <v>0</v>
      </c>
      <c r="AN463" s="49">
        <v>0</v>
      </c>
      <c r="AO463" s="49">
        <v>0</v>
      </c>
      <c r="AP463" s="49">
        <v>0</v>
      </c>
      <c r="AQ463" s="49">
        <f t="shared" si="396"/>
        <v>13500000000</v>
      </c>
      <c r="AR463" s="49">
        <v>0</v>
      </c>
      <c r="AS463" s="49">
        <v>0</v>
      </c>
      <c r="AT463" s="49">
        <v>13500000000</v>
      </c>
      <c r="AU463" s="49">
        <v>0</v>
      </c>
      <c r="AV463" s="50">
        <f t="shared" si="397"/>
        <v>12928500000</v>
      </c>
      <c r="AW463" s="50">
        <f t="shared" si="348"/>
        <v>-12928500000</v>
      </c>
      <c r="AX463" s="44">
        <f t="shared" si="332"/>
        <v>0</v>
      </c>
    </row>
    <row r="464" spans="1:50" s="45" customFormat="1" ht="15" customHeight="1" x14ac:dyDescent="0.25">
      <c r="A464" s="37">
        <f t="shared" ref="A464:B468" si="400">A463+1</f>
        <v>346</v>
      </c>
      <c r="B464" s="37">
        <f t="shared" si="400"/>
        <v>2</v>
      </c>
      <c r="C464" s="47" t="s">
        <v>560</v>
      </c>
      <c r="D464" s="39" t="s">
        <v>94</v>
      </c>
      <c r="E464" s="40">
        <v>42732</v>
      </c>
      <c r="F464" s="48">
        <f t="shared" si="388"/>
        <v>869003630134</v>
      </c>
      <c r="G464" s="49">
        <f t="shared" si="389"/>
        <v>73857734925</v>
      </c>
      <c r="H464" s="49">
        <v>9600000000</v>
      </c>
      <c r="I464" s="49">
        <v>5900000000</v>
      </c>
      <c r="J464" s="49">
        <v>500000000</v>
      </c>
      <c r="K464" s="49">
        <v>57857734925</v>
      </c>
      <c r="L464" s="49">
        <f t="shared" si="390"/>
        <v>636367073000</v>
      </c>
      <c r="M464" s="49">
        <f>510601796000-495957190000</f>
        <v>14644606000</v>
      </c>
      <c r="N464" s="49">
        <v>495957190000</v>
      </c>
      <c r="O464" s="49">
        <v>125765277000</v>
      </c>
      <c r="P464" s="49">
        <f t="shared" si="391"/>
        <v>158778822209</v>
      </c>
      <c r="Q464" s="49">
        <v>7758400000</v>
      </c>
      <c r="R464" s="49">
        <v>0</v>
      </c>
      <c r="S464" s="49">
        <v>16860984709</v>
      </c>
      <c r="T464" s="49">
        <v>7500000000</v>
      </c>
      <c r="U464" s="49">
        <f>522000000+126137437500</f>
        <v>126659437500</v>
      </c>
      <c r="V464" s="49">
        <f t="shared" si="392"/>
        <v>902554384974</v>
      </c>
      <c r="W464" s="49">
        <f t="shared" si="393"/>
        <v>508887060919</v>
      </c>
      <c r="X464" s="49">
        <v>321222031717</v>
      </c>
      <c r="Y464" s="49">
        <v>0</v>
      </c>
      <c r="Z464" s="49">
        <v>0</v>
      </c>
      <c r="AA464" s="49">
        <v>10247400000</v>
      </c>
      <c r="AB464" s="49">
        <v>1000000000</v>
      </c>
      <c r="AC464" s="49">
        <v>0</v>
      </c>
      <c r="AD464" s="49">
        <v>175917629202</v>
      </c>
      <c r="AE464" s="49">
        <v>500000000</v>
      </c>
      <c r="AF464" s="49">
        <f t="shared" si="394"/>
        <v>393667324055</v>
      </c>
      <c r="AG464" s="49">
        <v>54848824968</v>
      </c>
      <c r="AH464" s="49">
        <v>159479579214</v>
      </c>
      <c r="AI464" s="49">
        <v>179338919873</v>
      </c>
      <c r="AJ464" s="49">
        <f t="shared" si="395"/>
        <v>42050754840</v>
      </c>
      <c r="AK464" s="49">
        <v>42050754840</v>
      </c>
      <c r="AL464" s="49">
        <v>0</v>
      </c>
      <c r="AM464" s="49">
        <v>0</v>
      </c>
      <c r="AN464" s="49">
        <v>0</v>
      </c>
      <c r="AO464" s="49">
        <v>0</v>
      </c>
      <c r="AP464" s="49">
        <v>0</v>
      </c>
      <c r="AQ464" s="49">
        <f t="shared" si="396"/>
        <v>8500000000</v>
      </c>
      <c r="AR464" s="49">
        <v>0</v>
      </c>
      <c r="AS464" s="49">
        <v>8500000000</v>
      </c>
      <c r="AT464" s="49">
        <v>0</v>
      </c>
      <c r="AU464" s="49">
        <v>0</v>
      </c>
      <c r="AV464" s="50">
        <f t="shared" si="397"/>
        <v>-33550754840</v>
      </c>
      <c r="AW464" s="50">
        <f t="shared" si="348"/>
        <v>33550754840</v>
      </c>
      <c r="AX464" s="44">
        <f t="shared" si="332"/>
        <v>0</v>
      </c>
    </row>
    <row r="465" spans="1:50" s="45" customFormat="1" ht="15" customHeight="1" x14ac:dyDescent="0.25">
      <c r="A465" s="37">
        <f t="shared" si="400"/>
        <v>347</v>
      </c>
      <c r="B465" s="37">
        <f t="shared" si="400"/>
        <v>3</v>
      </c>
      <c r="C465" s="47" t="s">
        <v>561</v>
      </c>
      <c r="D465" s="39" t="s">
        <v>185</v>
      </c>
      <c r="E465" s="40">
        <v>42734</v>
      </c>
      <c r="F465" s="41">
        <f t="shared" si="388"/>
        <v>1237243997414</v>
      </c>
      <c r="G465" s="42">
        <f t="shared" si="389"/>
        <v>111083004255</v>
      </c>
      <c r="H465" s="42">
        <v>19174470018</v>
      </c>
      <c r="I465" s="42">
        <v>5284539089</v>
      </c>
      <c r="J465" s="42">
        <v>2214523748</v>
      </c>
      <c r="K465" s="42">
        <v>84409471400</v>
      </c>
      <c r="L465" s="42">
        <f t="shared" si="390"/>
        <v>934637696518</v>
      </c>
      <c r="M465" s="42">
        <v>17577775000</v>
      </c>
      <c r="N465" s="42">
        <v>713893253518</v>
      </c>
      <c r="O465" s="42">
        <v>203166668000</v>
      </c>
      <c r="P465" s="42">
        <f t="shared" si="391"/>
        <v>191523296641</v>
      </c>
      <c r="Q465" s="42">
        <v>0</v>
      </c>
      <c r="R465" s="42">
        <v>0</v>
      </c>
      <c r="S465" s="42">
        <v>33443128641</v>
      </c>
      <c r="T465" s="42">
        <v>0</v>
      </c>
      <c r="U465" s="42">
        <f>157372168000+708000000</f>
        <v>158080168000</v>
      </c>
      <c r="V465" s="42">
        <f t="shared" si="392"/>
        <v>1231243997414</v>
      </c>
      <c r="W465" s="42">
        <f t="shared" si="393"/>
        <v>710426576685</v>
      </c>
      <c r="X465" s="42">
        <v>485253254610</v>
      </c>
      <c r="Y465" s="42">
        <v>0</v>
      </c>
      <c r="Z465" s="42">
        <v>0</v>
      </c>
      <c r="AA465" s="42">
        <v>1000000000</v>
      </c>
      <c r="AB465" s="42">
        <v>807800000</v>
      </c>
      <c r="AC465" s="42">
        <v>2445905000</v>
      </c>
      <c r="AD465" s="42">
        <v>218919617075</v>
      </c>
      <c r="AE465" s="42">
        <v>2000000000</v>
      </c>
      <c r="AF465" s="42">
        <f t="shared" si="394"/>
        <v>520817420729</v>
      </c>
      <c r="AG465" s="42">
        <v>55496120580</v>
      </c>
      <c r="AH465" s="42">
        <v>285280221087</v>
      </c>
      <c r="AI465" s="42">
        <v>180041079062</v>
      </c>
      <c r="AJ465" s="42">
        <f t="shared" si="395"/>
        <v>6000000000</v>
      </c>
      <c r="AK465" s="42">
        <v>0</v>
      </c>
      <c r="AL465" s="42">
        <v>6000000000</v>
      </c>
      <c r="AM465" s="42">
        <v>0</v>
      </c>
      <c r="AN465" s="42">
        <v>0</v>
      </c>
      <c r="AO465" s="42">
        <v>0</v>
      </c>
      <c r="AP465" s="42">
        <v>0</v>
      </c>
      <c r="AQ465" s="42">
        <f t="shared" si="396"/>
        <v>0</v>
      </c>
      <c r="AR465" s="42">
        <v>0</v>
      </c>
      <c r="AS465" s="42">
        <v>0</v>
      </c>
      <c r="AT465" s="42">
        <v>0</v>
      </c>
      <c r="AU465" s="42">
        <v>0</v>
      </c>
      <c r="AV465" s="43">
        <f t="shared" si="397"/>
        <v>6000000000</v>
      </c>
      <c r="AW465" s="43">
        <f t="shared" si="348"/>
        <v>6000000000</v>
      </c>
      <c r="AX465" s="44">
        <f t="shared" si="332"/>
        <v>12000000000</v>
      </c>
    </row>
    <row r="466" spans="1:50" s="45" customFormat="1" ht="15" customHeight="1" x14ac:dyDescent="0.25">
      <c r="A466" s="37">
        <f t="shared" si="400"/>
        <v>348</v>
      </c>
      <c r="B466" s="37">
        <f t="shared" si="400"/>
        <v>4</v>
      </c>
      <c r="C466" s="38" t="s">
        <v>562</v>
      </c>
      <c r="D466" s="39" t="s">
        <v>99</v>
      </c>
      <c r="E466" s="40">
        <v>42734</v>
      </c>
      <c r="F466" s="41">
        <f t="shared" si="388"/>
        <v>726026843000</v>
      </c>
      <c r="G466" s="42">
        <f t="shared" si="389"/>
        <v>27250000000</v>
      </c>
      <c r="H466" s="42">
        <v>5261000000</v>
      </c>
      <c r="I466" s="42">
        <v>5945563425</v>
      </c>
      <c r="J466" s="42">
        <v>1750000000</v>
      </c>
      <c r="K466" s="42">
        <v>14293436575</v>
      </c>
      <c r="L466" s="42">
        <f t="shared" si="390"/>
        <v>580916110000</v>
      </c>
      <c r="M466" s="42">
        <v>14857189000</v>
      </c>
      <c r="N466" s="42">
        <v>404712962000</v>
      </c>
      <c r="O466" s="42">
        <v>161345959000</v>
      </c>
      <c r="P466" s="42">
        <f t="shared" si="391"/>
        <v>117860733000</v>
      </c>
      <c r="Q466" s="42">
        <v>300000000</v>
      </c>
      <c r="R466" s="42">
        <v>0</v>
      </c>
      <c r="S466" s="42">
        <v>14500000000</v>
      </c>
      <c r="T466" s="42">
        <v>7500000000</v>
      </c>
      <c r="U466" s="42">
        <f>264000000+95296733000</f>
        <v>95560733000</v>
      </c>
      <c r="V466" s="42">
        <f t="shared" si="392"/>
        <v>749797440444</v>
      </c>
      <c r="W466" s="42">
        <f t="shared" si="393"/>
        <v>383022346201</v>
      </c>
      <c r="X466" s="42">
        <v>226191590551</v>
      </c>
      <c r="Y466" s="42">
        <v>0</v>
      </c>
      <c r="Z466" s="42">
        <v>3000000000</v>
      </c>
      <c r="AA466" s="42">
        <v>12303700000</v>
      </c>
      <c r="AB466" s="42">
        <v>1650000000</v>
      </c>
      <c r="AC466" s="42">
        <v>650000000</v>
      </c>
      <c r="AD466" s="42">
        <v>137977055650</v>
      </c>
      <c r="AE466" s="42">
        <v>1250000000</v>
      </c>
      <c r="AF466" s="42">
        <f t="shared" si="394"/>
        <v>366775094243</v>
      </c>
      <c r="AG466" s="42">
        <v>43515965475</v>
      </c>
      <c r="AH466" s="42">
        <v>135370041720</v>
      </c>
      <c r="AI466" s="42">
        <v>187889087048</v>
      </c>
      <c r="AJ466" s="42">
        <f t="shared" si="395"/>
        <v>26770597444</v>
      </c>
      <c r="AK466" s="42">
        <v>26770597444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f t="shared" si="396"/>
        <v>3000000000</v>
      </c>
      <c r="AR466" s="42">
        <v>0</v>
      </c>
      <c r="AS466" s="42">
        <v>3000000000</v>
      </c>
      <c r="AT466" s="42">
        <v>0</v>
      </c>
      <c r="AU466" s="42">
        <v>0</v>
      </c>
      <c r="AV466" s="43">
        <f t="shared" si="397"/>
        <v>-23770597444</v>
      </c>
      <c r="AW466" s="43">
        <f t="shared" si="348"/>
        <v>23770597444</v>
      </c>
      <c r="AX466" s="44">
        <f t="shared" si="332"/>
        <v>0</v>
      </c>
    </row>
    <row r="467" spans="1:50" s="45" customFormat="1" ht="15" customHeight="1" x14ac:dyDescent="0.25">
      <c r="A467" s="37">
        <f t="shared" si="400"/>
        <v>349</v>
      </c>
      <c r="B467" s="37">
        <f t="shared" si="400"/>
        <v>5</v>
      </c>
      <c r="C467" s="38" t="s">
        <v>563</v>
      </c>
      <c r="D467" s="39" t="s">
        <v>185</v>
      </c>
      <c r="E467" s="40">
        <v>42732</v>
      </c>
      <c r="F467" s="41">
        <f t="shared" si="388"/>
        <v>814526348200</v>
      </c>
      <c r="G467" s="42">
        <f t="shared" si="389"/>
        <v>45407062800</v>
      </c>
      <c r="H467" s="42">
        <v>8916490833</v>
      </c>
      <c r="I467" s="42">
        <v>8134479167</v>
      </c>
      <c r="J467" s="42">
        <v>1300000000</v>
      </c>
      <c r="K467" s="42">
        <v>27056092800</v>
      </c>
      <c r="L467" s="42">
        <f t="shared" si="390"/>
        <v>661753393000</v>
      </c>
      <c r="M467" s="42">
        <v>17589321000</v>
      </c>
      <c r="N467" s="42">
        <v>521261079000</v>
      </c>
      <c r="O467" s="42">
        <v>122902993000</v>
      </c>
      <c r="P467" s="42">
        <f t="shared" si="391"/>
        <v>107365892400</v>
      </c>
      <c r="Q467" s="42">
        <v>1024371400</v>
      </c>
      <c r="R467" s="42">
        <v>0</v>
      </c>
      <c r="S467" s="42">
        <v>18575000000</v>
      </c>
      <c r="T467" s="42">
        <f>87766521000-80266521000</f>
        <v>7500000000</v>
      </c>
      <c r="U467" s="42">
        <v>80266521000</v>
      </c>
      <c r="V467" s="42">
        <f t="shared" si="392"/>
        <v>840726348200</v>
      </c>
      <c r="W467" s="42">
        <f t="shared" si="393"/>
        <v>497398122299</v>
      </c>
      <c r="X467" s="42">
        <v>321323362859</v>
      </c>
      <c r="Y467" s="42">
        <v>0</v>
      </c>
      <c r="Z467" s="42">
        <v>0</v>
      </c>
      <c r="AA467" s="42">
        <v>13834866000</v>
      </c>
      <c r="AB467" s="42">
        <v>5788000000</v>
      </c>
      <c r="AC467" s="42">
        <v>1705097000</v>
      </c>
      <c r="AD467" s="42">
        <v>149159096440</v>
      </c>
      <c r="AE467" s="42">
        <v>5587700000</v>
      </c>
      <c r="AF467" s="42">
        <f t="shared" si="394"/>
        <v>343328225901</v>
      </c>
      <c r="AG467" s="42">
        <v>12407950000</v>
      </c>
      <c r="AH467" s="42">
        <v>203786232348</v>
      </c>
      <c r="AI467" s="42">
        <v>127134043553</v>
      </c>
      <c r="AJ467" s="42">
        <f t="shared" si="395"/>
        <v>26200000000</v>
      </c>
      <c r="AK467" s="42">
        <v>26200000000</v>
      </c>
      <c r="AL467" s="42">
        <v>0</v>
      </c>
      <c r="AM467" s="42">
        <v>0</v>
      </c>
      <c r="AN467" s="42">
        <v>0</v>
      </c>
      <c r="AO467" s="42">
        <v>0</v>
      </c>
      <c r="AP467" s="42">
        <v>0</v>
      </c>
      <c r="AQ467" s="42">
        <f t="shared" si="396"/>
        <v>0</v>
      </c>
      <c r="AR467" s="42">
        <v>0</v>
      </c>
      <c r="AS467" s="42">
        <v>0</v>
      </c>
      <c r="AT467" s="42">
        <v>0</v>
      </c>
      <c r="AU467" s="42">
        <v>0</v>
      </c>
      <c r="AV467" s="43">
        <f t="shared" si="397"/>
        <v>-26200000000</v>
      </c>
      <c r="AW467" s="43">
        <f t="shared" si="348"/>
        <v>26200000000</v>
      </c>
      <c r="AX467" s="44">
        <f t="shared" si="332"/>
        <v>0</v>
      </c>
    </row>
    <row r="468" spans="1:50" s="45" customFormat="1" ht="15" customHeight="1" x14ac:dyDescent="0.25">
      <c r="A468" s="37">
        <f t="shared" si="400"/>
        <v>350</v>
      </c>
      <c r="B468" s="37">
        <f t="shared" si="400"/>
        <v>6</v>
      </c>
      <c r="C468" s="38" t="s">
        <v>564</v>
      </c>
      <c r="D468" s="39" t="s">
        <v>176</v>
      </c>
      <c r="E468" s="40">
        <v>42734</v>
      </c>
      <c r="F468" s="41">
        <f t="shared" si="388"/>
        <v>958383748319</v>
      </c>
      <c r="G468" s="42">
        <f t="shared" si="389"/>
        <v>206880791743</v>
      </c>
      <c r="H468" s="42">
        <f>VLOOKUP(C468,[1]Sheet2!$A$1:$AS$610,6,FALSE)</f>
        <v>56250000000</v>
      </c>
      <c r="I468" s="42">
        <f>VLOOKUP(C468,[1]Sheet2!$A$1:$AS$610,7,FALSE)</f>
        <v>20823275893</v>
      </c>
      <c r="J468" s="42">
        <f>VLOOKUP(C468,[1]Sheet2!$A$1:$AS$610,8,FALSE)</f>
        <v>4000000000</v>
      </c>
      <c r="K468" s="42">
        <f>VLOOKUP(C468,[1]Sheet2!$A$1:$AS$610,9,FALSE)</f>
        <v>125807515850</v>
      </c>
      <c r="L468" s="42">
        <f t="shared" si="390"/>
        <v>649467839000</v>
      </c>
      <c r="M468" s="42">
        <f>VLOOKUP(C468,[1]Sheet2!$A$1:$AS$610,11,FALSE)</f>
        <v>18653756000</v>
      </c>
      <c r="N468" s="42">
        <f>VLOOKUP(C468,[1]Sheet2!$A$1:$AS$610,12,FALSE)</f>
        <v>517773439000</v>
      </c>
      <c r="O468" s="42">
        <f>VLOOKUP(C468,[1]Sheet2!$A$1:$AS$610,13,FALSE)</f>
        <v>113040644000</v>
      </c>
      <c r="P468" s="42">
        <f t="shared" si="391"/>
        <v>102035117576</v>
      </c>
      <c r="Q468" s="42">
        <f>VLOOKUP(C468,[1]Sheet2!$A$1:$AS$610,15,FALSE)</f>
        <v>0</v>
      </c>
      <c r="R468" s="42">
        <f>VLOOKUP(C468,[1]Sheet2!$A$1:$AS$610,16,FALSE)</f>
        <v>0</v>
      </c>
      <c r="S468" s="42">
        <f>VLOOKUP(C468,[1]Sheet2!$A$1:$AS$610,17,FALSE)</f>
        <v>40000000000</v>
      </c>
      <c r="T468" s="42">
        <f>VLOOKUP(C468,[1]Sheet2!$A$1:$AS$610,18,FALSE)</f>
        <v>60874330000</v>
      </c>
      <c r="U468" s="42">
        <f>VLOOKUP(C468,[1]Sheet2!$A$1:$AS$610,19,FALSE)</f>
        <v>1160787576</v>
      </c>
      <c r="V468" s="42">
        <f t="shared" si="392"/>
        <v>969134303313</v>
      </c>
      <c r="W468" s="42">
        <f t="shared" si="393"/>
        <v>452970664390</v>
      </c>
      <c r="X468" s="42">
        <f>VLOOKUP(C468,[1]Sheet2!$A$1:$AS$610,22,FALSE)</f>
        <v>439327829613</v>
      </c>
      <c r="Y468" s="42">
        <f>VLOOKUP(C468,[1]Sheet2!$A$1:$AS$610,23,FALSE)</f>
        <v>2000000000</v>
      </c>
      <c r="Z468" s="42">
        <f>VLOOKUP(C468,[1]Sheet2!$A$1:$AS$610,24,FALSE)</f>
        <v>0</v>
      </c>
      <c r="AA468" s="42">
        <f>VLOOKUP(C468,[1]Sheet2!$A$1:$AS$610,25,FALSE)</f>
        <v>9574000000</v>
      </c>
      <c r="AB468" s="42">
        <f>VLOOKUP(C468,[1]Sheet2!$A$1:$AS$610,26,FALSE)</f>
        <v>0</v>
      </c>
      <c r="AC468" s="42">
        <f>VLOOKUP(C468,[1]Sheet2!$A$1:$AS$610,27,FALSE)</f>
        <v>0</v>
      </c>
      <c r="AD468" s="42">
        <f>VLOOKUP(C468,[1]Sheet2!$A$1:$AS$610,28,FALSE)</f>
        <v>1068834777</v>
      </c>
      <c r="AE468" s="42">
        <f>VLOOKUP(C468,[1]Sheet2!$A$1:$AS$610,29,FALSE)</f>
        <v>1000000000</v>
      </c>
      <c r="AF468" s="42">
        <f t="shared" si="394"/>
        <v>516163638923</v>
      </c>
      <c r="AG468" s="42">
        <f>VLOOKUP(C468,[1]Sheet2!$A$1:$AS$610,31,FALSE)</f>
        <v>29870009015</v>
      </c>
      <c r="AH468" s="42">
        <f>VLOOKUP(C468,[1]Sheet2!$A$1:$AS$610,32,FALSE)</f>
        <v>340442558916</v>
      </c>
      <c r="AI468" s="42">
        <f>VLOOKUP(C468,[1]Sheet2!$A$1:$AS$610,33,FALSE)</f>
        <v>145851070992</v>
      </c>
      <c r="AJ468" s="42">
        <f t="shared" si="395"/>
        <v>27802554994</v>
      </c>
      <c r="AK468" s="42">
        <f>VLOOKUP(C468,[1]Sheet2!$A$1:$AS$610,35,FALSE)</f>
        <v>27802554994</v>
      </c>
      <c r="AL468" s="42">
        <f>VLOOKUP(C468,[1]Sheet2!$A$1:$AS$610,36,FALSE)</f>
        <v>0</v>
      </c>
      <c r="AM468" s="42">
        <f>VLOOKUP(C468,[1]Sheet2!$A$1:$AS$610,37,FALSE)</f>
        <v>0</v>
      </c>
      <c r="AN468" s="42">
        <f>VLOOKUP(C468,[1]Sheet2!$A$1:$AS$610,38,FALSE)</f>
        <v>0</v>
      </c>
      <c r="AO468" s="42">
        <f>VLOOKUP(C468,[1]Sheet2!$A$1:$AS$610,39,FALSE)</f>
        <v>0</v>
      </c>
      <c r="AP468" s="42">
        <f>VLOOKUP(C468,[1]Sheet2!$A$1:$AS$610,40,FALSE)</f>
        <v>0</v>
      </c>
      <c r="AQ468" s="42">
        <f t="shared" si="396"/>
        <v>17052000000</v>
      </c>
      <c r="AR468" s="42">
        <f>VLOOKUP(C468,[1]Sheet2!$A$1:$AS$610,42,FALSE)</f>
        <v>0</v>
      </c>
      <c r="AS468" s="42">
        <f>VLOOKUP(C468,[1]Sheet2!$A$1:$AS$610,43,FALSE)</f>
        <v>6000000000</v>
      </c>
      <c r="AT468" s="42">
        <f>VLOOKUP(C468,[1]Sheet2!$A$1:$AS$610,44,FALSE)</f>
        <v>11052000000</v>
      </c>
      <c r="AU468" s="42">
        <f>VLOOKUP(C468,[1]Sheet2!$A$1:$AS$610,45,FALSE)</f>
        <v>0</v>
      </c>
      <c r="AV468" s="43">
        <f t="shared" si="397"/>
        <v>-10750554994</v>
      </c>
      <c r="AW468" s="43">
        <f t="shared" si="348"/>
        <v>10750554994</v>
      </c>
      <c r="AX468" s="44">
        <f t="shared" si="332"/>
        <v>0</v>
      </c>
    </row>
    <row r="469" spans="1:50" s="45" customFormat="1" ht="15" customHeight="1" x14ac:dyDescent="0.25">
      <c r="A469" s="51" t="s">
        <v>121</v>
      </c>
      <c r="B469" s="51" t="s">
        <v>121</v>
      </c>
      <c r="C469" s="52" t="s">
        <v>122</v>
      </c>
      <c r="D469" s="53"/>
      <c r="E469" s="53"/>
      <c r="F469" s="54">
        <f>SUM(F463:F467)</f>
        <v>4436643037623</v>
      </c>
      <c r="G469" s="54">
        <f t="shared" ref="G469:AX469" si="401">SUM(G463:G467)</f>
        <v>293399212855</v>
      </c>
      <c r="H469" s="54">
        <f t="shared" si="401"/>
        <v>47836978851</v>
      </c>
      <c r="I469" s="54">
        <f t="shared" si="401"/>
        <v>27608750681</v>
      </c>
      <c r="J469" s="54">
        <f t="shared" si="401"/>
        <v>10764523748</v>
      </c>
      <c r="K469" s="54">
        <f t="shared" si="401"/>
        <v>207188959575</v>
      </c>
      <c r="L469" s="54">
        <f t="shared" si="401"/>
        <v>3442054408518</v>
      </c>
      <c r="M469" s="54">
        <f t="shared" si="401"/>
        <v>76645437000</v>
      </c>
      <c r="N469" s="54">
        <f t="shared" si="401"/>
        <v>2596452030518</v>
      </c>
      <c r="O469" s="54">
        <f t="shared" si="401"/>
        <v>768956941000</v>
      </c>
      <c r="P469" s="54">
        <f t="shared" si="401"/>
        <v>701189416250</v>
      </c>
      <c r="Q469" s="54">
        <f t="shared" si="401"/>
        <v>10819971400</v>
      </c>
      <c r="R469" s="54">
        <f t="shared" si="401"/>
        <v>0</v>
      </c>
      <c r="S469" s="54">
        <f t="shared" si="401"/>
        <v>98379113350</v>
      </c>
      <c r="T469" s="54">
        <f t="shared" si="401"/>
        <v>65067274000</v>
      </c>
      <c r="U469" s="54">
        <f t="shared" si="401"/>
        <v>526923057500</v>
      </c>
      <c r="V469" s="54">
        <f t="shared" si="401"/>
        <v>4501235889907</v>
      </c>
      <c r="W469" s="54">
        <f t="shared" si="401"/>
        <v>2507606637014</v>
      </c>
      <c r="X469" s="54">
        <f t="shared" si="401"/>
        <v>1649902647715</v>
      </c>
      <c r="Y469" s="54">
        <f t="shared" si="401"/>
        <v>5000000000</v>
      </c>
      <c r="Z469" s="54">
        <f t="shared" si="401"/>
        <v>3000000000</v>
      </c>
      <c r="AA469" s="54">
        <f t="shared" si="401"/>
        <v>49632206500</v>
      </c>
      <c r="AB469" s="54">
        <f t="shared" si="401"/>
        <v>9245800000</v>
      </c>
      <c r="AC469" s="54">
        <f t="shared" si="401"/>
        <v>4801002000</v>
      </c>
      <c r="AD469" s="54">
        <f t="shared" si="401"/>
        <v>775687280799</v>
      </c>
      <c r="AE469" s="54">
        <f t="shared" si="401"/>
        <v>10337700000</v>
      </c>
      <c r="AF469" s="54">
        <f t="shared" si="401"/>
        <v>1993629252893</v>
      </c>
      <c r="AG469" s="54">
        <f t="shared" si="401"/>
        <v>217495484586</v>
      </c>
      <c r="AH469" s="54">
        <f t="shared" si="401"/>
        <v>920768237421</v>
      </c>
      <c r="AI469" s="54">
        <f t="shared" si="401"/>
        <v>855365530886</v>
      </c>
      <c r="AJ469" s="54">
        <f t="shared" si="401"/>
        <v>101592852284</v>
      </c>
      <c r="AK469" s="54">
        <f t="shared" si="401"/>
        <v>95592852284</v>
      </c>
      <c r="AL469" s="54">
        <f t="shared" si="401"/>
        <v>6000000000</v>
      </c>
      <c r="AM469" s="54">
        <f t="shared" si="401"/>
        <v>0</v>
      </c>
      <c r="AN469" s="54">
        <f t="shared" si="401"/>
        <v>0</v>
      </c>
      <c r="AO469" s="54">
        <f t="shared" si="401"/>
        <v>0</v>
      </c>
      <c r="AP469" s="54">
        <f t="shared" si="401"/>
        <v>0</v>
      </c>
      <c r="AQ469" s="54">
        <f t="shared" si="401"/>
        <v>25000000000</v>
      </c>
      <c r="AR469" s="54">
        <f t="shared" si="401"/>
        <v>0</v>
      </c>
      <c r="AS469" s="54">
        <f t="shared" si="401"/>
        <v>11500000000</v>
      </c>
      <c r="AT469" s="54">
        <f t="shared" si="401"/>
        <v>13500000000</v>
      </c>
      <c r="AU469" s="54">
        <f t="shared" si="401"/>
        <v>0</v>
      </c>
      <c r="AV469" s="54">
        <f t="shared" si="401"/>
        <v>-64592852284</v>
      </c>
      <c r="AW469" s="54">
        <f t="shared" si="401"/>
        <v>76592852284</v>
      </c>
      <c r="AX469" s="55">
        <f t="shared" si="401"/>
        <v>12000000000</v>
      </c>
    </row>
    <row r="470" spans="1:50" s="45" customFormat="1" ht="15" customHeight="1" x14ac:dyDescent="0.25">
      <c r="A470" s="51" t="s">
        <v>123</v>
      </c>
      <c r="B470" s="51" t="s">
        <v>123</v>
      </c>
      <c r="C470" s="52" t="s">
        <v>124</v>
      </c>
      <c r="D470" s="53"/>
      <c r="E470" s="53"/>
      <c r="F470" s="54">
        <f>SUM(F468)</f>
        <v>958383748319</v>
      </c>
      <c r="G470" s="54">
        <f t="shared" ref="G470:AX470" si="402">SUM(G468)</f>
        <v>206880791743</v>
      </c>
      <c r="H470" s="54">
        <f t="shared" si="402"/>
        <v>56250000000</v>
      </c>
      <c r="I470" s="54">
        <f t="shared" si="402"/>
        <v>20823275893</v>
      </c>
      <c r="J470" s="54">
        <f t="shared" si="402"/>
        <v>4000000000</v>
      </c>
      <c r="K470" s="54">
        <f t="shared" si="402"/>
        <v>125807515850</v>
      </c>
      <c r="L470" s="54">
        <f t="shared" si="402"/>
        <v>649467839000</v>
      </c>
      <c r="M470" s="54">
        <f t="shared" si="402"/>
        <v>18653756000</v>
      </c>
      <c r="N470" s="54">
        <f t="shared" si="402"/>
        <v>517773439000</v>
      </c>
      <c r="O470" s="54">
        <f t="shared" si="402"/>
        <v>113040644000</v>
      </c>
      <c r="P470" s="54">
        <f t="shared" si="402"/>
        <v>102035117576</v>
      </c>
      <c r="Q470" s="54">
        <f t="shared" si="402"/>
        <v>0</v>
      </c>
      <c r="R470" s="54">
        <f t="shared" si="402"/>
        <v>0</v>
      </c>
      <c r="S470" s="54">
        <f t="shared" si="402"/>
        <v>40000000000</v>
      </c>
      <c r="T470" s="54">
        <f t="shared" si="402"/>
        <v>60874330000</v>
      </c>
      <c r="U470" s="54">
        <f t="shared" si="402"/>
        <v>1160787576</v>
      </c>
      <c r="V470" s="54">
        <f t="shared" si="402"/>
        <v>969134303313</v>
      </c>
      <c r="W470" s="54">
        <f t="shared" si="402"/>
        <v>452970664390</v>
      </c>
      <c r="X470" s="54">
        <f t="shared" si="402"/>
        <v>439327829613</v>
      </c>
      <c r="Y470" s="54">
        <f t="shared" si="402"/>
        <v>2000000000</v>
      </c>
      <c r="Z470" s="54">
        <f t="shared" si="402"/>
        <v>0</v>
      </c>
      <c r="AA470" s="54">
        <f t="shared" si="402"/>
        <v>9574000000</v>
      </c>
      <c r="AB470" s="54">
        <f t="shared" si="402"/>
        <v>0</v>
      </c>
      <c r="AC470" s="54">
        <f t="shared" si="402"/>
        <v>0</v>
      </c>
      <c r="AD470" s="54">
        <f t="shared" si="402"/>
        <v>1068834777</v>
      </c>
      <c r="AE470" s="54">
        <f t="shared" si="402"/>
        <v>1000000000</v>
      </c>
      <c r="AF470" s="54">
        <f t="shared" si="402"/>
        <v>516163638923</v>
      </c>
      <c r="AG470" s="54">
        <f t="shared" si="402"/>
        <v>29870009015</v>
      </c>
      <c r="AH470" s="54">
        <f t="shared" si="402"/>
        <v>340442558916</v>
      </c>
      <c r="AI470" s="54">
        <f t="shared" si="402"/>
        <v>145851070992</v>
      </c>
      <c r="AJ470" s="54">
        <f t="shared" si="402"/>
        <v>27802554994</v>
      </c>
      <c r="AK470" s="54">
        <f t="shared" si="402"/>
        <v>27802554994</v>
      </c>
      <c r="AL470" s="54">
        <f t="shared" si="402"/>
        <v>0</v>
      </c>
      <c r="AM470" s="54">
        <f t="shared" si="402"/>
        <v>0</v>
      </c>
      <c r="AN470" s="54">
        <f t="shared" si="402"/>
        <v>0</v>
      </c>
      <c r="AO470" s="54">
        <f t="shared" si="402"/>
        <v>0</v>
      </c>
      <c r="AP470" s="54">
        <f t="shared" si="402"/>
        <v>0</v>
      </c>
      <c r="AQ470" s="54">
        <f t="shared" si="402"/>
        <v>17052000000</v>
      </c>
      <c r="AR470" s="54">
        <f t="shared" si="402"/>
        <v>0</v>
      </c>
      <c r="AS470" s="54">
        <f t="shared" si="402"/>
        <v>6000000000</v>
      </c>
      <c r="AT470" s="54">
        <f t="shared" si="402"/>
        <v>11052000000</v>
      </c>
      <c r="AU470" s="54">
        <f t="shared" si="402"/>
        <v>0</v>
      </c>
      <c r="AV470" s="54">
        <f t="shared" si="402"/>
        <v>-10750554994</v>
      </c>
      <c r="AW470" s="54">
        <f t="shared" si="402"/>
        <v>10750554994</v>
      </c>
      <c r="AX470" s="55">
        <f t="shared" si="402"/>
        <v>0</v>
      </c>
    </row>
    <row r="471" spans="1:50" s="45" customFormat="1" ht="15" customHeight="1" x14ac:dyDescent="0.25">
      <c r="A471" s="51" t="s">
        <v>125</v>
      </c>
      <c r="B471" s="51" t="s">
        <v>125</v>
      </c>
      <c r="C471" s="52" t="s">
        <v>565</v>
      </c>
      <c r="D471" s="53"/>
      <c r="E471" s="53"/>
      <c r="F471" s="54">
        <f t="shared" ref="F471:AX471" si="403">F469+F470</f>
        <v>5395026785942</v>
      </c>
      <c r="G471" s="54">
        <f t="shared" si="403"/>
        <v>500280004598</v>
      </c>
      <c r="H471" s="54">
        <f t="shared" si="403"/>
        <v>104086978851</v>
      </c>
      <c r="I471" s="54">
        <f t="shared" si="403"/>
        <v>48432026574</v>
      </c>
      <c r="J471" s="54">
        <f t="shared" si="403"/>
        <v>14764523748</v>
      </c>
      <c r="K471" s="54">
        <f t="shared" si="403"/>
        <v>332996475425</v>
      </c>
      <c r="L471" s="54">
        <f t="shared" si="403"/>
        <v>4091522247518</v>
      </c>
      <c r="M471" s="54">
        <f t="shared" si="403"/>
        <v>95299193000</v>
      </c>
      <c r="N471" s="54">
        <f t="shared" si="403"/>
        <v>3114225469518</v>
      </c>
      <c r="O471" s="54">
        <f t="shared" si="403"/>
        <v>881997585000</v>
      </c>
      <c r="P471" s="54">
        <f t="shared" si="403"/>
        <v>803224533826</v>
      </c>
      <c r="Q471" s="54">
        <f t="shared" si="403"/>
        <v>10819971400</v>
      </c>
      <c r="R471" s="54">
        <f t="shared" si="403"/>
        <v>0</v>
      </c>
      <c r="S471" s="54">
        <f t="shared" si="403"/>
        <v>138379113350</v>
      </c>
      <c r="T471" s="54">
        <f t="shared" si="403"/>
        <v>125941604000</v>
      </c>
      <c r="U471" s="54">
        <f t="shared" si="403"/>
        <v>528083845076</v>
      </c>
      <c r="V471" s="54">
        <f t="shared" si="403"/>
        <v>5470370193220</v>
      </c>
      <c r="W471" s="54">
        <f t="shared" si="403"/>
        <v>2960577301404</v>
      </c>
      <c r="X471" s="54">
        <f t="shared" si="403"/>
        <v>2089230477328</v>
      </c>
      <c r="Y471" s="54">
        <f t="shared" si="403"/>
        <v>7000000000</v>
      </c>
      <c r="Z471" s="54">
        <f t="shared" si="403"/>
        <v>3000000000</v>
      </c>
      <c r="AA471" s="54">
        <f t="shared" si="403"/>
        <v>59206206500</v>
      </c>
      <c r="AB471" s="54">
        <f t="shared" si="403"/>
        <v>9245800000</v>
      </c>
      <c r="AC471" s="54">
        <f t="shared" si="403"/>
        <v>4801002000</v>
      </c>
      <c r="AD471" s="54">
        <f t="shared" si="403"/>
        <v>776756115576</v>
      </c>
      <c r="AE471" s="54">
        <f t="shared" si="403"/>
        <v>11337700000</v>
      </c>
      <c r="AF471" s="54">
        <f t="shared" si="403"/>
        <v>2509792891816</v>
      </c>
      <c r="AG471" s="54">
        <f t="shared" si="403"/>
        <v>247365493601</v>
      </c>
      <c r="AH471" s="54">
        <f t="shared" si="403"/>
        <v>1261210796337</v>
      </c>
      <c r="AI471" s="54">
        <f t="shared" si="403"/>
        <v>1001216601878</v>
      </c>
      <c r="AJ471" s="54">
        <f t="shared" si="403"/>
        <v>129395407278</v>
      </c>
      <c r="AK471" s="54">
        <f t="shared" si="403"/>
        <v>123395407278</v>
      </c>
      <c r="AL471" s="54">
        <f t="shared" si="403"/>
        <v>6000000000</v>
      </c>
      <c r="AM471" s="54">
        <f t="shared" si="403"/>
        <v>0</v>
      </c>
      <c r="AN471" s="54">
        <f t="shared" si="403"/>
        <v>0</v>
      </c>
      <c r="AO471" s="54">
        <f t="shared" si="403"/>
        <v>0</v>
      </c>
      <c r="AP471" s="54">
        <f t="shared" si="403"/>
        <v>0</v>
      </c>
      <c r="AQ471" s="54">
        <f t="shared" si="403"/>
        <v>42052000000</v>
      </c>
      <c r="AR471" s="54">
        <f t="shared" si="403"/>
        <v>0</v>
      </c>
      <c r="AS471" s="54">
        <f t="shared" si="403"/>
        <v>17500000000</v>
      </c>
      <c r="AT471" s="54">
        <f t="shared" si="403"/>
        <v>24552000000</v>
      </c>
      <c r="AU471" s="54">
        <f t="shared" si="403"/>
        <v>0</v>
      </c>
      <c r="AV471" s="54">
        <f t="shared" si="403"/>
        <v>-75343407278</v>
      </c>
      <c r="AW471" s="54">
        <f t="shared" si="403"/>
        <v>87343407278</v>
      </c>
      <c r="AX471" s="55">
        <f t="shared" si="403"/>
        <v>12000000000</v>
      </c>
    </row>
    <row r="472" spans="1:50" s="45" customFormat="1" ht="15" customHeight="1" x14ac:dyDescent="0.25">
      <c r="A472" s="51" t="s">
        <v>127</v>
      </c>
      <c r="B472" s="51" t="s">
        <v>127</v>
      </c>
      <c r="C472" s="52" t="s">
        <v>566</v>
      </c>
      <c r="D472" s="53"/>
      <c r="E472" s="53"/>
      <c r="F472" s="54">
        <f t="shared" ref="F472:AX472" si="404">F471+F462</f>
        <v>7226719614956</v>
      </c>
      <c r="G472" s="54">
        <f t="shared" si="404"/>
        <v>856678689598</v>
      </c>
      <c r="H472" s="54">
        <f t="shared" si="404"/>
        <v>430185663851</v>
      </c>
      <c r="I472" s="54">
        <f t="shared" si="404"/>
        <v>54432026574</v>
      </c>
      <c r="J472" s="54">
        <f t="shared" si="404"/>
        <v>18764523748</v>
      </c>
      <c r="K472" s="54">
        <f t="shared" si="404"/>
        <v>353296475425</v>
      </c>
      <c r="L472" s="54">
        <f t="shared" si="404"/>
        <v>5485415791532</v>
      </c>
      <c r="M472" s="54">
        <f t="shared" si="404"/>
        <v>128990370000</v>
      </c>
      <c r="N472" s="54">
        <f t="shared" si="404"/>
        <v>4134005887532</v>
      </c>
      <c r="O472" s="54">
        <f t="shared" si="404"/>
        <v>1222419534000</v>
      </c>
      <c r="P472" s="54">
        <f t="shared" si="404"/>
        <v>884625133826</v>
      </c>
      <c r="Q472" s="54">
        <f t="shared" si="404"/>
        <v>11319971400</v>
      </c>
      <c r="R472" s="54">
        <f t="shared" si="404"/>
        <v>0</v>
      </c>
      <c r="S472" s="54">
        <f t="shared" si="404"/>
        <v>138379113350</v>
      </c>
      <c r="T472" s="54">
        <f t="shared" si="404"/>
        <v>206842204000</v>
      </c>
      <c r="U472" s="54">
        <f t="shared" si="404"/>
        <v>528083845076</v>
      </c>
      <c r="V472" s="54">
        <f t="shared" si="404"/>
        <v>7309902091884</v>
      </c>
      <c r="W472" s="54">
        <f t="shared" si="404"/>
        <v>3995447953032.8701</v>
      </c>
      <c r="X472" s="54">
        <f t="shared" si="404"/>
        <v>2661004690888.0698</v>
      </c>
      <c r="Y472" s="54">
        <f t="shared" si="404"/>
        <v>7000000000</v>
      </c>
      <c r="Z472" s="54">
        <f t="shared" si="404"/>
        <v>3000000000</v>
      </c>
      <c r="AA472" s="54">
        <f t="shared" si="404"/>
        <v>355240239000</v>
      </c>
      <c r="AB472" s="54">
        <f t="shared" si="404"/>
        <v>11348800000</v>
      </c>
      <c r="AC472" s="54">
        <f t="shared" si="404"/>
        <v>153436024694.79999</v>
      </c>
      <c r="AD472" s="54">
        <f t="shared" si="404"/>
        <v>788080498450</v>
      </c>
      <c r="AE472" s="54">
        <f t="shared" si="404"/>
        <v>16337700000</v>
      </c>
      <c r="AF472" s="54">
        <f t="shared" si="404"/>
        <v>3314454138851.1299</v>
      </c>
      <c r="AG472" s="54">
        <f t="shared" si="404"/>
        <v>317795416601</v>
      </c>
      <c r="AH472" s="54">
        <f t="shared" si="404"/>
        <v>1705066064168.1299</v>
      </c>
      <c r="AI472" s="54">
        <f t="shared" si="404"/>
        <v>1291592658082</v>
      </c>
      <c r="AJ472" s="54">
        <f t="shared" si="404"/>
        <v>139810876928</v>
      </c>
      <c r="AK472" s="54">
        <f t="shared" si="404"/>
        <v>133810876928</v>
      </c>
      <c r="AL472" s="54">
        <f t="shared" si="404"/>
        <v>6000000000</v>
      </c>
      <c r="AM472" s="54">
        <f t="shared" si="404"/>
        <v>0</v>
      </c>
      <c r="AN472" s="54">
        <f t="shared" si="404"/>
        <v>0</v>
      </c>
      <c r="AO472" s="54">
        <f t="shared" si="404"/>
        <v>0</v>
      </c>
      <c r="AP472" s="54">
        <f t="shared" si="404"/>
        <v>0</v>
      </c>
      <c r="AQ472" s="54">
        <f t="shared" si="404"/>
        <v>44628400000</v>
      </c>
      <c r="AR472" s="54">
        <f t="shared" si="404"/>
        <v>0</v>
      </c>
      <c r="AS472" s="54">
        <f t="shared" si="404"/>
        <v>20076400000</v>
      </c>
      <c r="AT472" s="54">
        <f t="shared" si="404"/>
        <v>24552000000</v>
      </c>
      <c r="AU472" s="54">
        <f t="shared" si="404"/>
        <v>0</v>
      </c>
      <c r="AV472" s="54">
        <f t="shared" si="404"/>
        <v>-83182476928</v>
      </c>
      <c r="AW472" s="54">
        <f t="shared" si="404"/>
        <v>95182476928</v>
      </c>
      <c r="AX472" s="55">
        <f t="shared" si="404"/>
        <v>12000000000</v>
      </c>
    </row>
    <row r="473" spans="1:50" ht="15" customHeight="1" x14ac:dyDescent="0.25">
      <c r="A473" s="29" t="s">
        <v>567</v>
      </c>
      <c r="B473" s="29" t="s">
        <v>567</v>
      </c>
      <c r="C473" s="30" t="s">
        <v>568</v>
      </c>
      <c r="D473" s="31" t="s">
        <v>103</v>
      </c>
      <c r="E473" s="32">
        <v>42755</v>
      </c>
      <c r="F473" s="56">
        <f t="shared" ref="F473" si="405">G473+L473+P473</f>
        <v>3579386410150</v>
      </c>
      <c r="G473" s="34">
        <f t="shared" ref="G473" si="406">H473+I473+J473+K473</f>
        <v>914431692350</v>
      </c>
      <c r="H473" s="34">
        <f>VLOOKUP(C473,[1]Sheet2!$A$1:$AS$610,6,FALSE)</f>
        <v>782619046300</v>
      </c>
      <c r="I473" s="34">
        <f>VLOOKUP(C473,[1]Sheet2!$A$1:$AS$610,7,FALSE)</f>
        <v>5155511950</v>
      </c>
      <c r="J473" s="34">
        <f>VLOOKUP(C473,[1]Sheet2!$A$1:$AS$610,8,FALSE)</f>
        <v>21657992600</v>
      </c>
      <c r="K473" s="34">
        <f>VLOOKUP(C473,[1]Sheet2!$A$1:$AS$610,9,FALSE)</f>
        <v>104999141500</v>
      </c>
      <c r="L473" s="34">
        <f t="shared" ref="L473" si="407">M473+N473+O473</f>
        <v>2501964105800</v>
      </c>
      <c r="M473" s="34">
        <f>VLOOKUP(C473,[1]Sheet2!$A$1:$AS$610,11,FALSE)</f>
        <v>183125657800</v>
      </c>
      <c r="N473" s="34">
        <f>VLOOKUP(C473,[1]Sheet2!$A$1:$AS$610,12,FALSE)</f>
        <v>1493238032000</v>
      </c>
      <c r="O473" s="34">
        <f>VLOOKUP(C473,[1]Sheet2!$A$1:$AS$610,13,FALSE)</f>
        <v>825600416000</v>
      </c>
      <c r="P473" s="34">
        <f t="shared" ref="P473" si="408">Q473+R473+S473+T473+U473</f>
        <v>162990612000</v>
      </c>
      <c r="Q473" s="34">
        <f>VLOOKUP(C473,[1]Sheet2!$A$1:$AS$610,15,FALSE)</f>
        <v>10626598000</v>
      </c>
      <c r="R473" s="34">
        <f>VLOOKUP(C473,[1]Sheet2!$A$1:$AS$610,16,FALSE)</f>
        <v>0</v>
      </c>
      <c r="S473" s="34">
        <f>VLOOKUP(C473,[1]Sheet2!$A$1:$AS$610,17,FALSE)</f>
        <v>0</v>
      </c>
      <c r="T473" s="34">
        <f>VLOOKUP(C473,[1]Sheet2!$A$1:$AS$610,18,FALSE)</f>
        <v>152364014000</v>
      </c>
      <c r="U473" s="34">
        <f>VLOOKUP(C473,[1]Sheet2!$A$1:$AS$610,19,FALSE)</f>
        <v>0</v>
      </c>
      <c r="V473" s="34">
        <f t="shared" ref="V473" si="409">W473+AF473</f>
        <v>3587601587150</v>
      </c>
      <c r="W473" s="34">
        <f t="shared" ref="W473" si="410">X473+Y473+Z473+AA473+AB473+AC473+AD473+AE473</f>
        <v>2252257809209</v>
      </c>
      <c r="X473" s="34">
        <f>VLOOKUP(C473,[1]Sheet2!$A$1:$AS$610,22,FALSE)</f>
        <v>1277664509065</v>
      </c>
      <c r="Y473" s="34">
        <f>VLOOKUP(C473,[1]Sheet2!$A$1:$AS$610,23,FALSE)</f>
        <v>0</v>
      </c>
      <c r="Z473" s="34">
        <f>VLOOKUP(C473,[1]Sheet2!$A$1:$AS$610,24,FALSE)</f>
        <v>0</v>
      </c>
      <c r="AA473" s="34">
        <f>VLOOKUP(C473,[1]Sheet2!$A$1:$AS$610,25,FALSE)</f>
        <v>601681000000</v>
      </c>
      <c r="AB473" s="34">
        <f>VLOOKUP(C473,[1]Sheet2!$A$1:$AS$610,26,FALSE)</f>
        <v>1000000000</v>
      </c>
      <c r="AC473" s="34">
        <f>VLOOKUP(C473,[1]Sheet2!$A$1:$AS$610,27,FALSE)</f>
        <v>362718275688</v>
      </c>
      <c r="AD473" s="34">
        <f>VLOOKUP(C473,[1]Sheet2!$A$1:$AS$610,28,FALSE)</f>
        <v>6694024456</v>
      </c>
      <c r="AE473" s="34">
        <f>VLOOKUP(C473,[1]Sheet2!$A$1:$AS$610,29,FALSE)</f>
        <v>2500000000</v>
      </c>
      <c r="AF473" s="34">
        <f t="shared" ref="AF473" si="411">AG473+AH473+AI473</f>
        <v>1335343777941</v>
      </c>
      <c r="AG473" s="34">
        <f>VLOOKUP(C473,[1]Sheet2!$A$1:$AS$610,31,FALSE)</f>
        <v>117596318069</v>
      </c>
      <c r="AH473" s="34">
        <f>VLOOKUP(C473,[1]Sheet2!$A$1:$AS$610,32,FALSE)</f>
        <v>738129640589</v>
      </c>
      <c r="AI473" s="34">
        <f>VLOOKUP(C473,[1]Sheet2!$A$1:$AS$610,33,FALSE)</f>
        <v>479617819283</v>
      </c>
      <c r="AJ473" s="34">
        <f t="shared" ref="AJ473" si="412">AK473+AL473+AM473+AN473+AO473+AP473</f>
        <v>55415177000</v>
      </c>
      <c r="AK473" s="34">
        <f>VLOOKUP(C473,[1]Sheet2!$A$1:$AS$610,35,FALSE)</f>
        <v>55415177000</v>
      </c>
      <c r="AL473" s="34">
        <f>VLOOKUP(C473,[1]Sheet2!$A$1:$AS$610,36,FALSE)</f>
        <v>0</v>
      </c>
      <c r="AM473" s="34">
        <f>VLOOKUP(C473,[1]Sheet2!$A$1:$AS$610,37,FALSE)</f>
        <v>0</v>
      </c>
      <c r="AN473" s="34">
        <f>VLOOKUP(C473,[1]Sheet2!$A$1:$AS$610,38,FALSE)</f>
        <v>0</v>
      </c>
      <c r="AO473" s="34">
        <f>VLOOKUP(C473,[1]Sheet2!$A$1:$AS$610,39,FALSE)</f>
        <v>0</v>
      </c>
      <c r="AP473" s="34">
        <f>VLOOKUP(C473,[1]Sheet2!$A$1:$AS$610,40,FALSE)</f>
        <v>0</v>
      </c>
      <c r="AQ473" s="34">
        <f t="shared" ref="AQ473" si="413">AR473+AS473+AT473+AU473</f>
        <v>47200000000</v>
      </c>
      <c r="AR473" s="34">
        <f>VLOOKUP(C473,[1]Sheet2!$A$1:$AS$610,42,FALSE)</f>
        <v>0</v>
      </c>
      <c r="AS473" s="34">
        <f>VLOOKUP(C473,[1]Sheet2!$A$1:$AS$610,43,FALSE)</f>
        <v>47200000000</v>
      </c>
      <c r="AT473" s="34">
        <f>VLOOKUP(C473,[1]Sheet2!$A$1:$AS$610,44,FALSE)</f>
        <v>0</v>
      </c>
      <c r="AU473" s="34">
        <f>VLOOKUP(C473,[1]Sheet2!$A$1:$AS$610,45,FALSE)</f>
        <v>0</v>
      </c>
      <c r="AV473" s="35">
        <f t="shared" ref="AV473" si="414">F473-V473</f>
        <v>-8215177000</v>
      </c>
      <c r="AW473" s="35">
        <f t="shared" ref="AW473" si="415">AJ473-AQ473</f>
        <v>8215177000</v>
      </c>
      <c r="AX473" s="36">
        <f t="shared" ref="AX473:AX515" si="416">AW473+AV473</f>
        <v>0</v>
      </c>
    </row>
    <row r="474" spans="1:50" s="45" customFormat="1" ht="15" customHeight="1" x14ac:dyDescent="0.25">
      <c r="A474" s="46">
        <f>A468+1</f>
        <v>351</v>
      </c>
      <c r="B474" s="46">
        <v>1</v>
      </c>
      <c r="C474" s="38" t="s">
        <v>569</v>
      </c>
      <c r="D474" s="39" t="s">
        <v>99</v>
      </c>
      <c r="E474" s="40">
        <v>42734</v>
      </c>
      <c r="F474" s="41">
        <f t="shared" si="388"/>
        <v>1921733432533</v>
      </c>
      <c r="G474" s="42">
        <f t="shared" si="389"/>
        <v>138712305740</v>
      </c>
      <c r="H474" s="42">
        <f>VLOOKUP(C474,[1]Sheet2!$A$1:$AS$610,6,FALSE)</f>
        <v>45322956000</v>
      </c>
      <c r="I474" s="42">
        <f>VLOOKUP(C474,[1]Sheet2!$A$1:$AS$610,7,FALSE)</f>
        <v>26049930000</v>
      </c>
      <c r="J474" s="42">
        <f>VLOOKUP(C474,[1]Sheet2!$A$1:$AS$610,8,FALSE)</f>
        <v>2600000000</v>
      </c>
      <c r="K474" s="42">
        <f>VLOOKUP(C474,[1]Sheet2!$A$1:$AS$610,9,FALSE)</f>
        <v>64739419740</v>
      </c>
      <c r="L474" s="42">
        <f t="shared" si="390"/>
        <v>1522193780500</v>
      </c>
      <c r="M474" s="42">
        <f>VLOOKUP(C474,[1]Sheet2!$A$1:$AS$610,11,FALSE)</f>
        <v>228126929000</v>
      </c>
      <c r="N474" s="42">
        <f>VLOOKUP(C474,[1]Sheet2!$A$1:$AS$610,12,FALSE)</f>
        <v>953448504500</v>
      </c>
      <c r="O474" s="42">
        <f>VLOOKUP(C474,[1]Sheet2!$A$1:$AS$610,13,FALSE)</f>
        <v>340618347000</v>
      </c>
      <c r="P474" s="42">
        <f t="shared" si="391"/>
        <v>260827346293</v>
      </c>
      <c r="Q474" s="42">
        <f>VLOOKUP(C474,[1]Sheet2!$A$1:$AS$610,15,FALSE)</f>
        <v>1437635905</v>
      </c>
      <c r="R474" s="42">
        <f>VLOOKUP(C474,[1]Sheet2!$A$1:$AS$610,16,FALSE)</f>
        <v>0</v>
      </c>
      <c r="S474" s="42">
        <f>VLOOKUP(C474,[1]Sheet2!$A$1:$AS$610,17,FALSE)</f>
        <v>39032170388</v>
      </c>
      <c r="T474" s="42">
        <f>VLOOKUP(C474,[1]Sheet2!$A$1:$AS$610,18,FALSE)</f>
        <v>0</v>
      </c>
      <c r="U474" s="42">
        <f>VLOOKUP(C474,[1]Sheet2!$A$1:$AS$610,19,FALSE)</f>
        <v>220357540000</v>
      </c>
      <c r="V474" s="42">
        <f t="shared" si="392"/>
        <v>1978142106903</v>
      </c>
      <c r="W474" s="42">
        <f t="shared" si="393"/>
        <v>1046617674818</v>
      </c>
      <c r="X474" s="42">
        <f>VLOOKUP(C474,[1]Sheet2!$A$1:$AS$610,22,FALSE)</f>
        <v>687740386868</v>
      </c>
      <c r="Y474" s="42">
        <f>VLOOKUP(C474,[1]Sheet2!$A$1:$AS$610,23,FALSE)</f>
        <v>0</v>
      </c>
      <c r="Z474" s="42">
        <f>VLOOKUP(C474,[1]Sheet2!$A$1:$AS$610,24,FALSE)</f>
        <v>404000000</v>
      </c>
      <c r="AA474" s="42">
        <f>VLOOKUP(C474,[1]Sheet2!$A$1:$AS$610,25,FALSE)</f>
        <v>9520000000</v>
      </c>
      <c r="AB474" s="42">
        <f>VLOOKUP(C474,[1]Sheet2!$A$1:$AS$610,26,FALSE)</f>
        <v>1000000000</v>
      </c>
      <c r="AC474" s="42">
        <f>VLOOKUP(C474,[1]Sheet2!$A$1:$AS$610,27,FALSE)</f>
        <v>7137288600</v>
      </c>
      <c r="AD474" s="42">
        <f>VLOOKUP(C474,[1]Sheet2!$A$1:$AS$610,28,FALSE)</f>
        <v>339315999350</v>
      </c>
      <c r="AE474" s="42">
        <f>VLOOKUP(C474,[1]Sheet2!$A$1:$AS$610,29,FALSE)</f>
        <v>1500000000</v>
      </c>
      <c r="AF474" s="42">
        <f t="shared" si="394"/>
        <v>931524432085</v>
      </c>
      <c r="AG474" s="42">
        <f>VLOOKUP(C474,[1]Sheet2!$A$1:$AS$610,31,FALSE)</f>
        <v>57713489706</v>
      </c>
      <c r="AH474" s="42">
        <f>VLOOKUP(C474,[1]Sheet2!$A$1:$AS$610,32,FALSE)</f>
        <v>385929839432</v>
      </c>
      <c r="AI474" s="42">
        <f>VLOOKUP(C474,[1]Sheet2!$A$1:$AS$610,33,FALSE)</f>
        <v>487881102947</v>
      </c>
      <c r="AJ474" s="42">
        <f t="shared" si="395"/>
        <v>65408674370</v>
      </c>
      <c r="AK474" s="42">
        <f>VLOOKUP(C474,[1]Sheet2!$A$1:$AS$610,35,FALSE)</f>
        <v>64408674370</v>
      </c>
      <c r="AL474" s="42">
        <f>VLOOKUP(C474,[1]Sheet2!$A$1:$AS$610,36,FALSE)</f>
        <v>0</v>
      </c>
      <c r="AM474" s="42">
        <f>VLOOKUP(C474,[1]Sheet2!$A$1:$AS$610,37,FALSE)</f>
        <v>0</v>
      </c>
      <c r="AN474" s="42">
        <f>VLOOKUP(C474,[1]Sheet2!$A$1:$AS$610,38,FALSE)</f>
        <v>0</v>
      </c>
      <c r="AO474" s="42">
        <f>VLOOKUP(C474,[1]Sheet2!$A$1:$AS$610,39,FALSE)</f>
        <v>1000000000</v>
      </c>
      <c r="AP474" s="42">
        <f>VLOOKUP(C474,[1]Sheet2!$A$1:$AS$610,40,FALSE)</f>
        <v>0</v>
      </c>
      <c r="AQ474" s="42">
        <f t="shared" si="396"/>
        <v>9000000000</v>
      </c>
      <c r="AR474" s="42">
        <f>VLOOKUP(C474,[1]Sheet2!$A$1:$AS$610,42,FALSE)</f>
        <v>0</v>
      </c>
      <c r="AS474" s="42">
        <f>VLOOKUP(C474,[1]Sheet2!$A$1:$AS$610,43,FALSE)</f>
        <v>8000000000</v>
      </c>
      <c r="AT474" s="42">
        <f>VLOOKUP(C474,[1]Sheet2!$A$1:$AS$610,44,FALSE)</f>
        <v>0</v>
      </c>
      <c r="AU474" s="42">
        <f>VLOOKUP(C474,[1]Sheet2!$A$1:$AS$610,45,FALSE)</f>
        <v>1000000000</v>
      </c>
      <c r="AV474" s="43">
        <f t="shared" si="397"/>
        <v>-56408674370</v>
      </c>
      <c r="AW474" s="43">
        <f t="shared" si="348"/>
        <v>56408674370</v>
      </c>
      <c r="AX474" s="44">
        <f t="shared" si="416"/>
        <v>0</v>
      </c>
    </row>
    <row r="475" spans="1:50" s="45" customFormat="1" ht="15" customHeight="1" x14ac:dyDescent="0.25">
      <c r="A475" s="37">
        <f t="shared" ref="A475:B486" si="417">A474+1</f>
        <v>352</v>
      </c>
      <c r="B475" s="37">
        <f t="shared" si="417"/>
        <v>2</v>
      </c>
      <c r="C475" s="38" t="s">
        <v>570</v>
      </c>
      <c r="D475" s="39" t="s">
        <v>96</v>
      </c>
      <c r="E475" s="40">
        <v>42733</v>
      </c>
      <c r="F475" s="41">
        <f t="shared" si="388"/>
        <v>727982362000</v>
      </c>
      <c r="G475" s="42">
        <f t="shared" si="389"/>
        <v>17000965000</v>
      </c>
      <c r="H475" s="42">
        <v>3660644000</v>
      </c>
      <c r="I475" s="42">
        <v>3919225000</v>
      </c>
      <c r="J475" s="42">
        <v>605000000</v>
      </c>
      <c r="K475" s="42">
        <v>8816096000</v>
      </c>
      <c r="L475" s="42">
        <f t="shared" si="390"/>
        <v>560355746000</v>
      </c>
      <c r="M475" s="42">
        <v>15031414000</v>
      </c>
      <c r="N475" s="42">
        <v>457278915000</v>
      </c>
      <c r="O475" s="42">
        <v>88045417000</v>
      </c>
      <c r="P475" s="42">
        <f t="shared" si="391"/>
        <v>150625651000</v>
      </c>
      <c r="Q475" s="42">
        <v>0</v>
      </c>
      <c r="R475" s="42">
        <v>0</v>
      </c>
      <c r="S475" s="42">
        <v>13695226000</v>
      </c>
      <c r="T475" s="42">
        <v>28374137000</v>
      </c>
      <c r="U475" s="42">
        <v>108556288000</v>
      </c>
      <c r="V475" s="42">
        <f t="shared" si="392"/>
        <v>835331065400</v>
      </c>
      <c r="W475" s="42">
        <f t="shared" si="393"/>
        <v>466412560200</v>
      </c>
      <c r="X475" s="42">
        <v>296833735000</v>
      </c>
      <c r="Y475" s="42">
        <v>0</v>
      </c>
      <c r="Z475" s="42">
        <v>0</v>
      </c>
      <c r="AA475" s="42">
        <v>4576212400</v>
      </c>
      <c r="AB475" s="42">
        <v>370000000</v>
      </c>
      <c r="AC475" s="42">
        <v>953297500</v>
      </c>
      <c r="AD475" s="42">
        <v>161679315300</v>
      </c>
      <c r="AE475" s="42">
        <v>2000000000</v>
      </c>
      <c r="AF475" s="42">
        <f t="shared" si="394"/>
        <v>368918505200</v>
      </c>
      <c r="AG475" s="42">
        <v>34816033000</v>
      </c>
      <c r="AH475" s="42">
        <v>124797177440</v>
      </c>
      <c r="AI475" s="42">
        <v>209305294760</v>
      </c>
      <c r="AJ475" s="42">
        <f t="shared" si="395"/>
        <v>111223703400</v>
      </c>
      <c r="AK475" s="42">
        <v>111223703400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f t="shared" si="396"/>
        <v>3875000000</v>
      </c>
      <c r="AR475" s="42">
        <v>0</v>
      </c>
      <c r="AS475" s="42">
        <v>3875000000</v>
      </c>
      <c r="AT475" s="42">
        <v>0</v>
      </c>
      <c r="AU475" s="42">
        <v>0</v>
      </c>
      <c r="AV475" s="43">
        <f t="shared" si="397"/>
        <v>-107348703400</v>
      </c>
      <c r="AW475" s="43">
        <f t="shared" si="348"/>
        <v>107348703400</v>
      </c>
      <c r="AX475" s="44">
        <f t="shared" si="416"/>
        <v>0</v>
      </c>
    </row>
    <row r="476" spans="1:50" s="45" customFormat="1" ht="15" customHeight="1" x14ac:dyDescent="0.25">
      <c r="A476" s="46">
        <f t="shared" si="417"/>
        <v>353</v>
      </c>
      <c r="B476" s="46">
        <f t="shared" si="417"/>
        <v>3</v>
      </c>
      <c r="C476" s="47" t="s">
        <v>571</v>
      </c>
      <c r="D476" s="58" t="s">
        <v>103</v>
      </c>
      <c r="E476" s="57">
        <v>42760</v>
      </c>
      <c r="F476" s="48">
        <f t="shared" si="388"/>
        <v>582285334772.37</v>
      </c>
      <c r="G476" s="49">
        <f t="shared" si="389"/>
        <v>17641079224.48</v>
      </c>
      <c r="H476" s="49">
        <v>4087041543.3100004</v>
      </c>
      <c r="I476" s="49">
        <v>6915690151.8999996</v>
      </c>
      <c r="J476" s="49">
        <v>0</v>
      </c>
      <c r="K476" s="49">
        <v>6638347529.2700005</v>
      </c>
      <c r="L476" s="49">
        <f t="shared" si="390"/>
        <v>502346883000</v>
      </c>
      <c r="M476" s="49">
        <v>23219690000</v>
      </c>
      <c r="N476" s="49">
        <v>366188524000</v>
      </c>
      <c r="O476" s="49">
        <v>112938669000</v>
      </c>
      <c r="P476" s="49">
        <f t="shared" si="391"/>
        <v>62297372547.889999</v>
      </c>
      <c r="Q476" s="49">
        <v>0</v>
      </c>
      <c r="R476" s="49">
        <v>0</v>
      </c>
      <c r="S476" s="49">
        <v>11873875547.889999</v>
      </c>
      <c r="T476" s="49">
        <v>0</v>
      </c>
      <c r="U476" s="49">
        <v>50423497000</v>
      </c>
      <c r="V476" s="49">
        <f t="shared" si="392"/>
        <v>629907503972.37</v>
      </c>
      <c r="W476" s="49">
        <f t="shared" si="393"/>
        <v>247124077122.37</v>
      </c>
      <c r="X476" s="49">
        <v>131721208510.00999</v>
      </c>
      <c r="Y476" s="49">
        <v>0</v>
      </c>
      <c r="Z476" s="49">
        <v>0</v>
      </c>
      <c r="AA476" s="49">
        <v>4502000000</v>
      </c>
      <c r="AB476" s="49">
        <v>0</v>
      </c>
      <c r="AC476" s="49">
        <v>996581154.36000001</v>
      </c>
      <c r="AD476" s="49">
        <v>108904287458</v>
      </c>
      <c r="AE476" s="49">
        <v>1000000000</v>
      </c>
      <c r="AF476" s="49">
        <f t="shared" si="394"/>
        <v>382783426850</v>
      </c>
      <c r="AG476" s="49">
        <v>43001684000</v>
      </c>
      <c r="AH476" s="49">
        <v>135720776126</v>
      </c>
      <c r="AI476" s="49">
        <v>204060966724</v>
      </c>
      <c r="AJ476" s="49">
        <f t="shared" si="395"/>
        <v>50622169200</v>
      </c>
      <c r="AK476" s="49">
        <v>50622169200</v>
      </c>
      <c r="AL476" s="49">
        <v>0</v>
      </c>
      <c r="AM476" s="49">
        <v>0</v>
      </c>
      <c r="AN476" s="49">
        <v>0</v>
      </c>
      <c r="AO476" s="49">
        <v>0</v>
      </c>
      <c r="AP476" s="49">
        <v>0</v>
      </c>
      <c r="AQ476" s="49">
        <f t="shared" si="396"/>
        <v>3000000000</v>
      </c>
      <c r="AR476" s="49">
        <v>0</v>
      </c>
      <c r="AS476" s="49">
        <v>3000000000</v>
      </c>
      <c r="AT476" s="49">
        <v>0</v>
      </c>
      <c r="AU476" s="49">
        <v>0</v>
      </c>
      <c r="AV476" s="50">
        <f t="shared" si="397"/>
        <v>-47622169200</v>
      </c>
      <c r="AW476" s="50">
        <f t="shared" si="348"/>
        <v>47622169200</v>
      </c>
      <c r="AX476" s="44">
        <f t="shared" si="416"/>
        <v>0</v>
      </c>
    </row>
    <row r="477" spans="1:50" s="45" customFormat="1" ht="15" customHeight="1" x14ac:dyDescent="0.25">
      <c r="A477" s="37">
        <f t="shared" si="417"/>
        <v>354</v>
      </c>
      <c r="B477" s="37">
        <f t="shared" si="417"/>
        <v>4</v>
      </c>
      <c r="C477" s="38" t="s">
        <v>572</v>
      </c>
      <c r="D477" s="39" t="s">
        <v>90</v>
      </c>
      <c r="E477" s="40">
        <v>42734</v>
      </c>
      <c r="F477" s="41">
        <f t="shared" si="388"/>
        <v>910477452982</v>
      </c>
      <c r="G477" s="42">
        <f t="shared" si="389"/>
        <v>59819620699</v>
      </c>
      <c r="H477" s="42">
        <f>VLOOKUP(C477,[1]Sheet2!$A$1:$AS$610,6,FALSE)</f>
        <v>6086298614</v>
      </c>
      <c r="I477" s="42">
        <f>VLOOKUP(C477,[1]Sheet2!$A$1:$AS$610,7,FALSE)</f>
        <v>3296203000</v>
      </c>
      <c r="J477" s="42">
        <f>VLOOKUP(C477,[1]Sheet2!$A$1:$AS$610,8,FALSE)</f>
        <v>2464648475</v>
      </c>
      <c r="K477" s="42">
        <f>VLOOKUP(C477,[1]Sheet2!$A$1:$AS$610,9,FALSE)</f>
        <v>47972470610</v>
      </c>
      <c r="L477" s="42">
        <f t="shared" si="390"/>
        <v>704580320000</v>
      </c>
      <c r="M477" s="42">
        <f>VLOOKUP(C477,[1]Sheet2!$A$1:$AS$610,11,FALSE)</f>
        <v>28283340000</v>
      </c>
      <c r="N477" s="42">
        <f>VLOOKUP(C477,[1]Sheet2!$A$1:$AS$610,12,FALSE)</f>
        <v>532092030000</v>
      </c>
      <c r="O477" s="42">
        <f>VLOOKUP(C477,[1]Sheet2!$A$1:$AS$610,13,FALSE)</f>
        <v>144204950000</v>
      </c>
      <c r="P477" s="42">
        <f t="shared" si="391"/>
        <v>146077512283</v>
      </c>
      <c r="Q477" s="42">
        <f>VLOOKUP(C477,[1]Sheet2!$A$1:$AS$610,15,FALSE)</f>
        <v>0</v>
      </c>
      <c r="R477" s="42">
        <f>VLOOKUP(C477,[1]Sheet2!$A$1:$AS$610,16,FALSE)</f>
        <v>0</v>
      </c>
      <c r="S477" s="42">
        <f>VLOOKUP(C477,[1]Sheet2!$A$1:$AS$610,17,FALSE)</f>
        <v>19629387095</v>
      </c>
      <c r="T477" s="42">
        <f>VLOOKUP(C477,[1]Sheet2!$A$1:$AS$610,18,FALSE)</f>
        <v>38763870000</v>
      </c>
      <c r="U477" s="42">
        <f>VLOOKUP(C477,[1]Sheet2!$A$1:$AS$610,19,FALSE)</f>
        <v>87684255188</v>
      </c>
      <c r="V477" s="42">
        <f t="shared" si="392"/>
        <v>924279143361</v>
      </c>
      <c r="W477" s="42">
        <f t="shared" si="393"/>
        <v>474982048048.26001</v>
      </c>
      <c r="X477" s="42">
        <f>VLOOKUP(C477,[1]Sheet2!$A$1:$AS$610,22,FALSE)</f>
        <v>306175820750.96997</v>
      </c>
      <c r="Y477" s="42">
        <f>VLOOKUP(C477,[1]Sheet2!$A$1:$AS$610,23,FALSE)</f>
        <v>0</v>
      </c>
      <c r="Z477" s="42">
        <f>VLOOKUP(C477,[1]Sheet2!$A$1:$AS$610,24,FALSE)</f>
        <v>0</v>
      </c>
      <c r="AA477" s="42">
        <f>VLOOKUP(C477,[1]Sheet2!$A$1:$AS$610,25,FALSE)</f>
        <v>8896995000</v>
      </c>
      <c r="AB477" s="42">
        <f>VLOOKUP(C477,[1]Sheet2!$A$1:$AS$610,26,FALSE)</f>
        <v>8270762206.0299997</v>
      </c>
      <c r="AC477" s="42">
        <f>VLOOKUP(C477,[1]Sheet2!$A$1:$AS$610,27,FALSE)</f>
        <v>960250161.39999998</v>
      </c>
      <c r="AD477" s="42">
        <f>VLOOKUP(C477,[1]Sheet2!$A$1:$AS$610,28,FALSE)</f>
        <v>148178219929.85999</v>
      </c>
      <c r="AE477" s="42">
        <f>VLOOKUP(C477,[1]Sheet2!$A$1:$AS$610,29,FALSE)</f>
        <v>2500000000</v>
      </c>
      <c r="AF477" s="42">
        <f t="shared" si="394"/>
        <v>449297095312.73999</v>
      </c>
      <c r="AG477" s="42">
        <f>VLOOKUP(C477,[1]Sheet2!$A$1:$AS$610,31,FALSE)</f>
        <v>59003815236.169998</v>
      </c>
      <c r="AH477" s="42">
        <f>VLOOKUP(C477,[1]Sheet2!$A$1:$AS$610,32,FALSE)</f>
        <v>173239172901.95999</v>
      </c>
      <c r="AI477" s="42">
        <f>VLOOKUP(C477,[1]Sheet2!$A$1:$AS$610,33,FALSE)</f>
        <v>217054107174.60999</v>
      </c>
      <c r="AJ477" s="42">
        <f t="shared" si="395"/>
        <v>18301690379</v>
      </c>
      <c r="AK477" s="42">
        <f>VLOOKUP(C477,[1]Sheet2!$A$1:$AS$610,35,FALSE)</f>
        <v>18301690379</v>
      </c>
      <c r="AL477" s="42">
        <f>VLOOKUP(C477,[1]Sheet2!$A$1:$AS$610,36,FALSE)</f>
        <v>0</v>
      </c>
      <c r="AM477" s="42">
        <f>VLOOKUP(C477,[1]Sheet2!$A$1:$AS$610,37,FALSE)</f>
        <v>0</v>
      </c>
      <c r="AN477" s="42">
        <f>VLOOKUP(C477,[1]Sheet2!$A$1:$AS$610,38,FALSE)</f>
        <v>0</v>
      </c>
      <c r="AO477" s="42">
        <f>VLOOKUP(C477,[1]Sheet2!$A$1:$AS$610,39,FALSE)</f>
        <v>0</v>
      </c>
      <c r="AP477" s="42">
        <f>VLOOKUP(C477,[1]Sheet2!$A$1:$AS$610,40,FALSE)</f>
        <v>0</v>
      </c>
      <c r="AQ477" s="42">
        <f t="shared" si="396"/>
        <v>4500000000</v>
      </c>
      <c r="AR477" s="42">
        <f>VLOOKUP(C477,[1]Sheet2!$A$1:$AS$610,42,FALSE)</f>
        <v>0</v>
      </c>
      <c r="AS477" s="42">
        <f>VLOOKUP(C477,[1]Sheet2!$A$1:$AS$610,43,FALSE)</f>
        <v>4500000000</v>
      </c>
      <c r="AT477" s="42">
        <f>VLOOKUP(C477,[1]Sheet2!$A$1:$AS$610,44,FALSE)</f>
        <v>0</v>
      </c>
      <c r="AU477" s="42">
        <f>VLOOKUP(C477,[1]Sheet2!$A$1:$AS$610,45,FALSE)</f>
        <v>0</v>
      </c>
      <c r="AV477" s="43">
        <f t="shared" si="397"/>
        <v>-13801690379</v>
      </c>
      <c r="AW477" s="43">
        <f t="shared" si="348"/>
        <v>13801690379</v>
      </c>
      <c r="AX477" s="44">
        <f t="shared" si="416"/>
        <v>0</v>
      </c>
    </row>
    <row r="478" spans="1:50" s="45" customFormat="1" ht="15" customHeight="1" x14ac:dyDescent="0.25">
      <c r="A478" s="37">
        <f t="shared" si="417"/>
        <v>355</v>
      </c>
      <c r="B478" s="37">
        <f t="shared" si="417"/>
        <v>5</v>
      </c>
      <c r="C478" s="38" t="s">
        <v>573</v>
      </c>
      <c r="D478" s="39" t="s">
        <v>176</v>
      </c>
      <c r="E478" s="40">
        <v>42734</v>
      </c>
      <c r="F478" s="41">
        <f t="shared" si="388"/>
        <v>1122468503140</v>
      </c>
      <c r="G478" s="42">
        <f t="shared" si="389"/>
        <v>68313850430</v>
      </c>
      <c r="H478" s="42">
        <f>VLOOKUP(C478,[1]Sheet2!$A$1:$AS$610,6,FALSE)</f>
        <v>25493950500</v>
      </c>
      <c r="I478" s="42">
        <f>VLOOKUP(C478,[1]Sheet2!$A$1:$AS$610,7,FALSE)</f>
        <v>3527874316</v>
      </c>
      <c r="J478" s="42">
        <f>VLOOKUP(C478,[1]Sheet2!$A$1:$AS$610,8,FALSE)</f>
        <v>2845996337</v>
      </c>
      <c r="K478" s="42">
        <f>VLOOKUP(C478,[1]Sheet2!$A$1:$AS$610,9,FALSE)</f>
        <v>36446029277</v>
      </c>
      <c r="L478" s="42">
        <f t="shared" si="390"/>
        <v>807878275000</v>
      </c>
      <c r="M478" s="42">
        <f>VLOOKUP(C478,[1]Sheet2!$A$1:$AS$610,11,FALSE)</f>
        <v>36621511000</v>
      </c>
      <c r="N478" s="42">
        <f>VLOOKUP(C478,[1]Sheet2!$A$1:$AS$610,12,FALSE)</f>
        <v>663388901000</v>
      </c>
      <c r="O478" s="42">
        <f>VLOOKUP(C478,[1]Sheet2!$A$1:$AS$610,13,FALSE)</f>
        <v>107867863000</v>
      </c>
      <c r="P478" s="42">
        <f t="shared" si="391"/>
        <v>246276377710</v>
      </c>
      <c r="Q478" s="42">
        <f>VLOOKUP(C478,[1]Sheet2!$A$1:$AS$610,15,FALSE)</f>
        <v>5923281380</v>
      </c>
      <c r="R478" s="42">
        <f>VLOOKUP(C478,[1]Sheet2!$A$1:$AS$610,16,FALSE)</f>
        <v>0</v>
      </c>
      <c r="S478" s="42">
        <f>VLOOKUP(C478,[1]Sheet2!$A$1:$AS$610,17,FALSE)</f>
        <v>26140820330</v>
      </c>
      <c r="T478" s="42">
        <f>VLOOKUP(C478,[1]Sheet2!$A$1:$AS$610,18,FALSE)</f>
        <v>89750293000</v>
      </c>
      <c r="U478" s="42">
        <f>VLOOKUP(C478,[1]Sheet2!$A$1:$AS$610,19,FALSE)</f>
        <v>124461983000</v>
      </c>
      <c r="V478" s="42">
        <f t="shared" si="392"/>
        <v>1213199711643</v>
      </c>
      <c r="W478" s="42">
        <f t="shared" si="393"/>
        <v>667209374325</v>
      </c>
      <c r="X478" s="42">
        <f>VLOOKUP(C478,[1]Sheet2!$A$1:$AS$610,22,FALSE)</f>
        <v>447169995713</v>
      </c>
      <c r="Y478" s="42">
        <f>VLOOKUP(C478,[1]Sheet2!$A$1:$AS$610,23,FALSE)</f>
        <v>0</v>
      </c>
      <c r="Z478" s="42">
        <f>VLOOKUP(C478,[1]Sheet2!$A$1:$AS$610,24,FALSE)</f>
        <v>0</v>
      </c>
      <c r="AA478" s="42">
        <f>VLOOKUP(C478,[1]Sheet2!$A$1:$AS$610,25,FALSE)</f>
        <v>17237132000</v>
      </c>
      <c r="AB478" s="42">
        <f>VLOOKUP(C478,[1]Sheet2!$A$1:$AS$610,26,FALSE)</f>
        <v>1574100000</v>
      </c>
      <c r="AC478" s="42">
        <f>VLOOKUP(C478,[1]Sheet2!$A$1:$AS$610,27,FALSE)</f>
        <v>2804132000</v>
      </c>
      <c r="AD478" s="42">
        <f>VLOOKUP(C478,[1]Sheet2!$A$1:$AS$610,28,FALSE)</f>
        <v>196424014612</v>
      </c>
      <c r="AE478" s="42">
        <f>VLOOKUP(C478,[1]Sheet2!$A$1:$AS$610,29,FALSE)</f>
        <v>2000000000</v>
      </c>
      <c r="AF478" s="42">
        <f t="shared" si="394"/>
        <v>545990337318</v>
      </c>
      <c r="AG478" s="42">
        <f>VLOOKUP(C478,[1]Sheet2!$A$1:$AS$610,31,FALSE)</f>
        <v>64609298840</v>
      </c>
      <c r="AH478" s="42">
        <f>VLOOKUP(C478,[1]Sheet2!$A$1:$AS$610,32,FALSE)</f>
        <v>246280355016</v>
      </c>
      <c r="AI478" s="42">
        <f>VLOOKUP(C478,[1]Sheet2!$A$1:$AS$610,33,FALSE)</f>
        <v>235100683462</v>
      </c>
      <c r="AJ478" s="42">
        <f t="shared" si="395"/>
        <v>94231208503</v>
      </c>
      <c r="AK478" s="42">
        <f>VLOOKUP(C478,[1]Sheet2!$A$1:$AS$610,35,FALSE)</f>
        <v>94231208503</v>
      </c>
      <c r="AL478" s="42">
        <f>VLOOKUP(C478,[1]Sheet2!$A$1:$AS$610,36,FALSE)</f>
        <v>0</v>
      </c>
      <c r="AM478" s="42">
        <f>VLOOKUP(C478,[1]Sheet2!$A$1:$AS$610,37,FALSE)</f>
        <v>0</v>
      </c>
      <c r="AN478" s="42">
        <f>VLOOKUP(C478,[1]Sheet2!$A$1:$AS$610,38,FALSE)</f>
        <v>0</v>
      </c>
      <c r="AO478" s="42">
        <f>VLOOKUP(C478,[1]Sheet2!$A$1:$AS$610,39,FALSE)</f>
        <v>0</v>
      </c>
      <c r="AP478" s="42">
        <f>VLOOKUP(C478,[1]Sheet2!$A$1:$AS$610,40,FALSE)</f>
        <v>0</v>
      </c>
      <c r="AQ478" s="42">
        <f t="shared" si="396"/>
        <v>3500000000</v>
      </c>
      <c r="AR478" s="42">
        <f>VLOOKUP(C478,[1]Sheet2!$A$1:$AS$610,42,FALSE)</f>
        <v>0</v>
      </c>
      <c r="AS478" s="42">
        <f>VLOOKUP(C478,[1]Sheet2!$A$1:$AS$610,43,FALSE)</f>
        <v>3500000000</v>
      </c>
      <c r="AT478" s="42">
        <f>VLOOKUP(C478,[1]Sheet2!$A$1:$AS$610,44,FALSE)</f>
        <v>0</v>
      </c>
      <c r="AU478" s="42">
        <f>VLOOKUP(C478,[1]Sheet2!$A$1:$AS$610,45,FALSE)</f>
        <v>0</v>
      </c>
      <c r="AV478" s="43">
        <f t="shared" si="397"/>
        <v>-90731208503</v>
      </c>
      <c r="AW478" s="43">
        <f t="shared" si="348"/>
        <v>90731208503</v>
      </c>
      <c r="AX478" s="44">
        <f t="shared" si="416"/>
        <v>0</v>
      </c>
    </row>
    <row r="479" spans="1:50" s="45" customFormat="1" ht="15" customHeight="1" x14ac:dyDescent="0.25">
      <c r="A479" s="37">
        <f t="shared" si="417"/>
        <v>356</v>
      </c>
      <c r="B479" s="37">
        <f t="shared" si="417"/>
        <v>6</v>
      </c>
      <c r="C479" s="38" t="s">
        <v>574</v>
      </c>
      <c r="D479" s="39" t="s">
        <v>94</v>
      </c>
      <c r="E479" s="40">
        <v>42731</v>
      </c>
      <c r="F479" s="41">
        <f t="shared" si="388"/>
        <v>1394814060853.8</v>
      </c>
      <c r="G479" s="42">
        <f t="shared" si="389"/>
        <v>236504208195.79999</v>
      </c>
      <c r="H479" s="42">
        <v>57534632843</v>
      </c>
      <c r="I479" s="42">
        <v>56999869827</v>
      </c>
      <c r="J479" s="42">
        <v>3500000000</v>
      </c>
      <c r="K479" s="42">
        <v>118469705525.8</v>
      </c>
      <c r="L479" s="42">
        <f t="shared" si="390"/>
        <v>885427158750</v>
      </c>
      <c r="M479" s="42">
        <v>183555973750</v>
      </c>
      <c r="N479" s="42">
        <v>513236020000</v>
      </c>
      <c r="O479" s="42">
        <v>188635165000</v>
      </c>
      <c r="P479" s="42">
        <f t="shared" si="391"/>
        <v>272882693908</v>
      </c>
      <c r="Q479" s="42">
        <v>0</v>
      </c>
      <c r="R479" s="42">
        <v>0</v>
      </c>
      <c r="S479" s="42">
        <v>25856952707</v>
      </c>
      <c r="T479" s="42">
        <v>65336647000</v>
      </c>
      <c r="U479" s="42">
        <v>181689094201</v>
      </c>
      <c r="V479" s="42">
        <f t="shared" si="392"/>
        <v>1304970728364.8</v>
      </c>
      <c r="W479" s="42">
        <f t="shared" si="393"/>
        <v>498561811577</v>
      </c>
      <c r="X479" s="42">
        <v>292192612410</v>
      </c>
      <c r="Y479" s="42">
        <v>1600000000</v>
      </c>
      <c r="Z479" s="42">
        <v>0</v>
      </c>
      <c r="AA479" s="42">
        <v>32656000000</v>
      </c>
      <c r="AB479" s="42">
        <v>0</v>
      </c>
      <c r="AC479" s="42">
        <v>8701759067</v>
      </c>
      <c r="AD479" s="42">
        <v>161911440100</v>
      </c>
      <c r="AE479" s="42">
        <v>1500000000</v>
      </c>
      <c r="AF479" s="42">
        <f t="shared" si="394"/>
        <v>806408916787.80005</v>
      </c>
      <c r="AG479" s="42">
        <v>61726360410</v>
      </c>
      <c r="AH479" s="42">
        <v>250699533333</v>
      </c>
      <c r="AI479" s="42">
        <v>493983023044.79999</v>
      </c>
      <c r="AJ479" s="42">
        <f t="shared" si="395"/>
        <v>60431015906</v>
      </c>
      <c r="AK479" s="42">
        <v>60431015906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f t="shared" si="396"/>
        <v>150274348395</v>
      </c>
      <c r="AR479" s="42">
        <v>0</v>
      </c>
      <c r="AS479" s="42">
        <v>3500000000</v>
      </c>
      <c r="AT479" s="42">
        <f>1400000000+145374348395</f>
        <v>146774348395</v>
      </c>
      <c r="AU479" s="42">
        <v>0</v>
      </c>
      <c r="AV479" s="43">
        <f t="shared" si="397"/>
        <v>89843332489</v>
      </c>
      <c r="AW479" s="43">
        <f t="shared" si="348"/>
        <v>-89843332489</v>
      </c>
      <c r="AX479" s="44">
        <f t="shared" si="416"/>
        <v>0</v>
      </c>
    </row>
    <row r="480" spans="1:50" s="45" customFormat="1" ht="15" customHeight="1" x14ac:dyDescent="0.25">
      <c r="A480" s="46">
        <f t="shared" si="417"/>
        <v>357</v>
      </c>
      <c r="B480" s="46">
        <f t="shared" si="417"/>
        <v>7</v>
      </c>
      <c r="C480" s="47" t="s">
        <v>575</v>
      </c>
      <c r="D480" s="58" t="s">
        <v>94</v>
      </c>
      <c r="E480" s="57">
        <v>42734</v>
      </c>
      <c r="F480" s="41">
        <f t="shared" si="388"/>
        <v>895771324469</v>
      </c>
      <c r="G480" s="49">
        <f t="shared" si="389"/>
        <v>31523672000</v>
      </c>
      <c r="H480" s="49">
        <v>5427500000</v>
      </c>
      <c r="I480" s="49">
        <v>13740000000</v>
      </c>
      <c r="J480" s="49">
        <v>0</v>
      </c>
      <c r="K480" s="49">
        <v>12356172000</v>
      </c>
      <c r="L480" s="49">
        <f t="shared" si="390"/>
        <v>708260060000</v>
      </c>
      <c r="M480" s="49">
        <v>63200122000</v>
      </c>
      <c r="N480" s="49">
        <v>552210680000</v>
      </c>
      <c r="O480" s="49">
        <v>92849258000</v>
      </c>
      <c r="P480" s="49">
        <f t="shared" si="391"/>
        <v>155987592469</v>
      </c>
      <c r="Q480" s="49">
        <v>0</v>
      </c>
      <c r="R480" s="49">
        <v>0</v>
      </c>
      <c r="S480" s="49">
        <v>18154802469</v>
      </c>
      <c r="T480" s="49">
        <v>41130156000</v>
      </c>
      <c r="U480" s="49">
        <v>96702634000</v>
      </c>
      <c r="V480" s="49">
        <f t="shared" si="392"/>
        <v>952853472028</v>
      </c>
      <c r="W480" s="49">
        <f t="shared" si="393"/>
        <v>489883745140</v>
      </c>
      <c r="X480" s="49">
        <v>324824330940</v>
      </c>
      <c r="Y480" s="49">
        <v>0</v>
      </c>
      <c r="Z480" s="49">
        <v>0</v>
      </c>
      <c r="AA480" s="49">
        <v>2123350000</v>
      </c>
      <c r="AB480" s="49">
        <v>300000000</v>
      </c>
      <c r="AC480" s="49">
        <v>1809320000</v>
      </c>
      <c r="AD480" s="49">
        <v>158826744200</v>
      </c>
      <c r="AE480" s="49">
        <v>2000000000</v>
      </c>
      <c r="AF480" s="49">
        <f t="shared" si="394"/>
        <v>462969726888</v>
      </c>
      <c r="AG480" s="49">
        <v>36174101568</v>
      </c>
      <c r="AH480" s="49">
        <v>191281032178</v>
      </c>
      <c r="AI480" s="49">
        <v>235514593142</v>
      </c>
      <c r="AJ480" s="49">
        <f t="shared" si="395"/>
        <v>60582147559</v>
      </c>
      <c r="AK480" s="49">
        <v>60582147559</v>
      </c>
      <c r="AL480" s="49">
        <v>0</v>
      </c>
      <c r="AM480" s="49">
        <v>0</v>
      </c>
      <c r="AN480" s="49">
        <v>0</v>
      </c>
      <c r="AO480" s="49">
        <v>0</v>
      </c>
      <c r="AP480" s="49">
        <v>0</v>
      </c>
      <c r="AQ480" s="49">
        <f t="shared" si="396"/>
        <v>3500000000</v>
      </c>
      <c r="AR480" s="49">
        <v>0</v>
      </c>
      <c r="AS480" s="49">
        <v>3500000000</v>
      </c>
      <c r="AT480" s="49">
        <v>0</v>
      </c>
      <c r="AU480" s="49">
        <v>0</v>
      </c>
      <c r="AV480" s="50">
        <f t="shared" si="397"/>
        <v>-57082147559</v>
      </c>
      <c r="AW480" s="50">
        <f t="shared" si="348"/>
        <v>57082147559</v>
      </c>
      <c r="AX480" s="44">
        <f t="shared" si="416"/>
        <v>0</v>
      </c>
    </row>
    <row r="481" spans="1:50" s="45" customFormat="1" ht="15" customHeight="1" x14ac:dyDescent="0.25">
      <c r="A481" s="37">
        <f t="shared" si="417"/>
        <v>358</v>
      </c>
      <c r="B481" s="37">
        <f t="shared" si="417"/>
        <v>8</v>
      </c>
      <c r="C481" s="38" t="s">
        <v>576</v>
      </c>
      <c r="D481" s="39" t="s">
        <v>103</v>
      </c>
      <c r="E481" s="40">
        <v>42761</v>
      </c>
      <c r="F481" s="41">
        <f t="shared" si="388"/>
        <v>1365137682601</v>
      </c>
      <c r="G481" s="42">
        <f t="shared" si="389"/>
        <v>77021184904</v>
      </c>
      <c r="H481" s="42">
        <v>12523000000</v>
      </c>
      <c r="I481" s="42">
        <v>4876312500</v>
      </c>
      <c r="J481" s="42">
        <v>1058666404</v>
      </c>
      <c r="K481" s="42">
        <v>58563206000</v>
      </c>
      <c r="L481" s="42">
        <f t="shared" si="390"/>
        <v>948647604000</v>
      </c>
      <c r="M481" s="42">
        <v>24678008000</v>
      </c>
      <c r="N481" s="42">
        <v>746942048000</v>
      </c>
      <c r="O481" s="42">
        <v>177027548000</v>
      </c>
      <c r="P481" s="42">
        <f t="shared" si="391"/>
        <v>339468893697</v>
      </c>
      <c r="Q481" s="42">
        <v>3032753428</v>
      </c>
      <c r="R481" s="42">
        <v>0</v>
      </c>
      <c r="S481" s="42">
        <v>30189475269</v>
      </c>
      <c r="T481" s="42">
        <v>90806794000</v>
      </c>
      <c r="U481" s="42">
        <v>215439871000</v>
      </c>
      <c r="V481" s="42">
        <f t="shared" si="392"/>
        <v>1359184497494</v>
      </c>
      <c r="W481" s="42">
        <f t="shared" si="393"/>
        <v>860421248823</v>
      </c>
      <c r="X481" s="42">
        <v>527241994077.99994</v>
      </c>
      <c r="Y481" s="42">
        <v>1243665552</v>
      </c>
      <c r="Z481" s="42">
        <v>0</v>
      </c>
      <c r="AA481" s="42">
        <v>27135515000</v>
      </c>
      <c r="AB481" s="42">
        <v>5500000000</v>
      </c>
      <c r="AC481" s="42">
        <v>1739931200</v>
      </c>
      <c r="AD481" s="42">
        <v>296800142993</v>
      </c>
      <c r="AE481" s="42">
        <v>760000000</v>
      </c>
      <c r="AF481" s="42">
        <f t="shared" si="394"/>
        <v>498763248671</v>
      </c>
      <c r="AG481" s="42">
        <v>60842081806.900002</v>
      </c>
      <c r="AH481" s="42">
        <v>246826152919.32001</v>
      </c>
      <c r="AI481" s="42">
        <v>191095013944.78</v>
      </c>
      <c r="AJ481" s="42">
        <f t="shared" si="395"/>
        <v>3894387893</v>
      </c>
      <c r="AK481" s="42">
        <v>3894387893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f t="shared" si="396"/>
        <v>9847573000</v>
      </c>
      <c r="AR481" s="42">
        <v>0</v>
      </c>
      <c r="AS481" s="42">
        <v>7447573000</v>
      </c>
      <c r="AT481" s="42">
        <v>2400000000</v>
      </c>
      <c r="AU481" s="42">
        <v>0</v>
      </c>
      <c r="AV481" s="43">
        <f t="shared" si="397"/>
        <v>5953185107</v>
      </c>
      <c r="AW481" s="43">
        <f t="shared" si="348"/>
        <v>-5953185107</v>
      </c>
      <c r="AX481" s="44">
        <f t="shared" si="416"/>
        <v>0</v>
      </c>
    </row>
    <row r="482" spans="1:50" s="45" customFormat="1" ht="15" customHeight="1" x14ac:dyDescent="0.25">
      <c r="A482" s="37">
        <f t="shared" si="417"/>
        <v>359</v>
      </c>
      <c r="B482" s="37">
        <f t="shared" si="417"/>
        <v>9</v>
      </c>
      <c r="C482" s="38" t="s">
        <v>577</v>
      </c>
      <c r="D482" s="39" t="s">
        <v>149</v>
      </c>
      <c r="E482" s="40">
        <v>42734</v>
      </c>
      <c r="F482" s="41">
        <f t="shared" si="388"/>
        <v>1279987990353.3301</v>
      </c>
      <c r="G482" s="42">
        <f t="shared" si="389"/>
        <v>82910882629.330002</v>
      </c>
      <c r="H482" s="42">
        <v>12594213718</v>
      </c>
      <c r="I482" s="42">
        <v>9331960079</v>
      </c>
      <c r="J482" s="42">
        <v>2958239829</v>
      </c>
      <c r="K482" s="42">
        <v>58026469003.330002</v>
      </c>
      <c r="L482" s="42">
        <f t="shared" si="390"/>
        <v>1041545108000</v>
      </c>
      <c r="M482" s="42">
        <v>32093238000</v>
      </c>
      <c r="N482" s="42">
        <v>725810591000</v>
      </c>
      <c r="O482" s="42">
        <v>283641279000</v>
      </c>
      <c r="P482" s="42">
        <f t="shared" si="391"/>
        <v>155531999724</v>
      </c>
      <c r="Q482" s="42">
        <v>4518665000</v>
      </c>
      <c r="R482" s="42">
        <v>0</v>
      </c>
      <c r="S482" s="42">
        <v>39537048724</v>
      </c>
      <c r="T482" s="42">
        <v>0</v>
      </c>
      <c r="U482" s="42">
        <v>111476286000</v>
      </c>
      <c r="V482" s="42">
        <f t="shared" si="392"/>
        <v>1274018246932.8599</v>
      </c>
      <c r="W482" s="42">
        <f t="shared" si="393"/>
        <v>761788736646.85999</v>
      </c>
      <c r="X482" s="42">
        <v>561339499224.13</v>
      </c>
      <c r="Y482" s="42">
        <v>0</v>
      </c>
      <c r="Z482" s="42">
        <v>0</v>
      </c>
      <c r="AA482" s="42">
        <v>9437508012</v>
      </c>
      <c r="AB482" s="42">
        <v>93500000</v>
      </c>
      <c r="AC482" s="42">
        <v>2165663406.73</v>
      </c>
      <c r="AD482" s="42">
        <v>187752566004</v>
      </c>
      <c r="AE482" s="42">
        <v>1000000000</v>
      </c>
      <c r="AF482" s="42">
        <f t="shared" si="394"/>
        <v>512229510286</v>
      </c>
      <c r="AG482" s="42">
        <v>32080039800</v>
      </c>
      <c r="AH482" s="42">
        <v>239998042525</v>
      </c>
      <c r="AI482" s="42">
        <v>240151427961</v>
      </c>
      <c r="AJ482" s="42">
        <f t="shared" si="395"/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f t="shared" si="396"/>
        <v>5969743420.4700003</v>
      </c>
      <c r="AR482" s="42">
        <v>0</v>
      </c>
      <c r="AS482" s="42">
        <v>5500000000</v>
      </c>
      <c r="AT482" s="42">
        <v>469743420.47000003</v>
      </c>
      <c r="AU482" s="42">
        <v>0</v>
      </c>
      <c r="AV482" s="43">
        <f t="shared" si="397"/>
        <v>5969743420.4702148</v>
      </c>
      <c r="AW482" s="43">
        <f t="shared" si="348"/>
        <v>-5969743420.4700003</v>
      </c>
      <c r="AX482" s="44">
        <f t="shared" si="416"/>
        <v>2.1457672119140625E-4</v>
      </c>
    </row>
    <row r="483" spans="1:50" s="45" customFormat="1" ht="15" customHeight="1" x14ac:dyDescent="0.25">
      <c r="A483" s="37">
        <f t="shared" si="417"/>
        <v>360</v>
      </c>
      <c r="B483" s="37">
        <f t="shared" si="417"/>
        <v>10</v>
      </c>
      <c r="C483" s="38" t="s">
        <v>578</v>
      </c>
      <c r="D483" s="39" t="s">
        <v>111</v>
      </c>
      <c r="E483" s="40">
        <v>42726</v>
      </c>
      <c r="F483" s="41">
        <f t="shared" si="388"/>
        <v>1063592134766</v>
      </c>
      <c r="G483" s="42">
        <f t="shared" si="389"/>
        <v>33903044137</v>
      </c>
      <c r="H483" s="42">
        <v>7889000000</v>
      </c>
      <c r="I483" s="42">
        <v>3270000000</v>
      </c>
      <c r="J483" s="42">
        <v>1000000000</v>
      </c>
      <c r="K483" s="42">
        <v>21744044137</v>
      </c>
      <c r="L483" s="42">
        <f t="shared" si="390"/>
        <v>870334980438</v>
      </c>
      <c r="M483" s="42">
        <v>28248926438</v>
      </c>
      <c r="N483" s="42">
        <v>641173386000</v>
      </c>
      <c r="O483" s="42">
        <v>200912668000</v>
      </c>
      <c r="P483" s="42">
        <f t="shared" si="391"/>
        <v>159354110191</v>
      </c>
      <c r="Q483" s="42">
        <v>1143000000</v>
      </c>
      <c r="R483" s="42">
        <v>0</v>
      </c>
      <c r="S483" s="42">
        <v>22421283191</v>
      </c>
      <c r="T483" s="42">
        <v>0</v>
      </c>
      <c r="U483" s="42">
        <v>135789827000</v>
      </c>
      <c r="V483" s="42">
        <f t="shared" si="392"/>
        <v>1067542134766</v>
      </c>
      <c r="W483" s="42">
        <f t="shared" si="393"/>
        <v>625181451006</v>
      </c>
      <c r="X483" s="42">
        <v>413719928051</v>
      </c>
      <c r="Y483" s="42">
        <v>0</v>
      </c>
      <c r="Z483" s="42">
        <v>0</v>
      </c>
      <c r="AA483" s="42">
        <v>5075000000</v>
      </c>
      <c r="AB483" s="42">
        <v>615000000</v>
      </c>
      <c r="AC483" s="42">
        <v>1115900000</v>
      </c>
      <c r="AD483" s="42">
        <v>203155622955</v>
      </c>
      <c r="AE483" s="42">
        <v>1500000000</v>
      </c>
      <c r="AF483" s="42">
        <f t="shared" si="394"/>
        <v>442360683760</v>
      </c>
      <c r="AG483" s="42">
        <v>48238117238</v>
      </c>
      <c r="AH483" s="42">
        <v>202605285509.95999</v>
      </c>
      <c r="AI483" s="42">
        <v>191517281012.04001</v>
      </c>
      <c r="AJ483" s="42">
        <f t="shared" si="395"/>
        <v>4950000000</v>
      </c>
      <c r="AK483" s="42">
        <v>4950000000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f t="shared" si="396"/>
        <v>1000000000</v>
      </c>
      <c r="AR483" s="42">
        <v>0</v>
      </c>
      <c r="AS483" s="42">
        <v>1000000000</v>
      </c>
      <c r="AT483" s="42">
        <v>0</v>
      </c>
      <c r="AU483" s="42">
        <v>0</v>
      </c>
      <c r="AV483" s="43">
        <f t="shared" si="397"/>
        <v>-3950000000</v>
      </c>
      <c r="AW483" s="43">
        <f t="shared" si="348"/>
        <v>3950000000</v>
      </c>
      <c r="AX483" s="44">
        <f t="shared" si="416"/>
        <v>0</v>
      </c>
    </row>
    <row r="484" spans="1:50" s="45" customFormat="1" ht="15" customHeight="1" x14ac:dyDescent="0.25">
      <c r="A484" s="37">
        <f t="shared" si="417"/>
        <v>361</v>
      </c>
      <c r="B484" s="37">
        <f t="shared" si="417"/>
        <v>11</v>
      </c>
      <c r="C484" s="47" t="s">
        <v>579</v>
      </c>
      <c r="D484" s="39" t="s">
        <v>94</v>
      </c>
      <c r="E484" s="40">
        <v>42733</v>
      </c>
      <c r="F484" s="41">
        <f t="shared" si="388"/>
        <v>945517347526</v>
      </c>
      <c r="G484" s="42">
        <f t="shared" si="389"/>
        <v>42965574549</v>
      </c>
      <c r="H484" s="42">
        <f>VLOOKUP(C484,[1]Sheet2!$A$1:$AS$610,6,FALSE)</f>
        <v>7637550000</v>
      </c>
      <c r="I484" s="42">
        <f>VLOOKUP(C484,[1]Sheet2!$A$1:$AS$610,7,FALSE)</f>
        <v>1885136049</v>
      </c>
      <c r="J484" s="42">
        <f>VLOOKUP(C484,[1]Sheet2!$A$1:$AS$610,8,FALSE)</f>
        <v>2050000000</v>
      </c>
      <c r="K484" s="42">
        <f>VLOOKUP(C484,[1]Sheet2!$A$1:$AS$610,9,FALSE)</f>
        <v>31392888500</v>
      </c>
      <c r="L484" s="42">
        <f t="shared" si="390"/>
        <v>736131398250</v>
      </c>
      <c r="M484" s="42">
        <f>VLOOKUP(C484,[1]Sheet2!$A$1:$AS$610,11,FALSE)</f>
        <v>33061502250</v>
      </c>
      <c r="N484" s="42">
        <f>VLOOKUP(C484,[1]Sheet2!$A$1:$AS$610,12,FALSE)</f>
        <v>556495908000</v>
      </c>
      <c r="O484" s="42">
        <f>VLOOKUP(C484,[1]Sheet2!$A$1:$AS$610,13,FALSE)</f>
        <v>146573988000</v>
      </c>
      <c r="P484" s="42">
        <f t="shared" si="391"/>
        <v>166420374727</v>
      </c>
      <c r="Q484" s="42">
        <f>VLOOKUP(C484,[1]Sheet2!$A$1:$AS$610,15,FALSE)</f>
        <v>0</v>
      </c>
      <c r="R484" s="42">
        <f>VLOOKUP(C484,[1]Sheet2!$A$1:$AS$610,16,FALSE)</f>
        <v>0</v>
      </c>
      <c r="S484" s="42">
        <f>VLOOKUP(C484,[1]Sheet2!$A$1:$AS$610,17,FALSE)</f>
        <v>20114867727</v>
      </c>
      <c r="T484" s="42">
        <f>VLOOKUP(C484,[1]Sheet2!$A$1:$AS$610,18,FALSE)</f>
        <v>41051720000</v>
      </c>
      <c r="U484" s="42">
        <f>VLOOKUP(C484,[1]Sheet2!$A$1:$AS$610,19,FALSE)</f>
        <v>105253787000</v>
      </c>
      <c r="V484" s="42">
        <f t="shared" si="392"/>
        <v>994867885446</v>
      </c>
      <c r="W484" s="42">
        <f t="shared" si="393"/>
        <v>513021817445.12006</v>
      </c>
      <c r="X484" s="42">
        <f>VLOOKUP(C484,[1]Sheet2!$A$1:$AS$610,22,FALSE)</f>
        <v>334500895465.84003</v>
      </c>
      <c r="Y484" s="42">
        <f>VLOOKUP(C484,[1]Sheet2!$A$1:$AS$610,23,FALSE)</f>
        <v>0</v>
      </c>
      <c r="Z484" s="42">
        <f>VLOOKUP(C484,[1]Sheet2!$A$1:$AS$610,24,FALSE)</f>
        <v>300000000</v>
      </c>
      <c r="AA484" s="42">
        <f>VLOOKUP(C484,[1]Sheet2!$A$1:$AS$610,25,FALSE)</f>
        <v>8155600000</v>
      </c>
      <c r="AB484" s="42">
        <f>VLOOKUP(C484,[1]Sheet2!$A$1:$AS$610,26,FALSE)</f>
        <v>150000000</v>
      </c>
      <c r="AC484" s="42">
        <f>VLOOKUP(C484,[1]Sheet2!$A$1:$AS$610,27,FALSE)</f>
        <v>781928364.27999997</v>
      </c>
      <c r="AD484" s="42">
        <f>VLOOKUP(C484,[1]Sheet2!$A$1:$AS$610,28,FALSE)</f>
        <v>165133393615</v>
      </c>
      <c r="AE484" s="42">
        <f>VLOOKUP(C484,[1]Sheet2!$A$1:$AS$610,29,FALSE)</f>
        <v>4000000000</v>
      </c>
      <c r="AF484" s="42">
        <f t="shared" si="394"/>
        <v>481846068000.88</v>
      </c>
      <c r="AG484" s="42">
        <f>VLOOKUP(C484,[1]Sheet2!$A$1:$AS$610,31,FALSE)</f>
        <v>71031133100</v>
      </c>
      <c r="AH484" s="42">
        <f>VLOOKUP(C484,[1]Sheet2!$A$1:$AS$610,32,FALSE)</f>
        <v>200043418912</v>
      </c>
      <c r="AI484" s="42">
        <f>VLOOKUP(C484,[1]Sheet2!$A$1:$AS$610,33,FALSE)</f>
        <v>210771515988.88</v>
      </c>
      <c r="AJ484" s="42">
        <f t="shared" si="395"/>
        <v>50850537920</v>
      </c>
      <c r="AK484" s="42">
        <f>VLOOKUP(C484,[1]Sheet2!$A$1:$AS$610,35,FALSE)</f>
        <v>50850537920</v>
      </c>
      <c r="AL484" s="42">
        <f>VLOOKUP(C484,[1]Sheet2!$A$1:$AS$610,36,FALSE)</f>
        <v>0</v>
      </c>
      <c r="AM484" s="42">
        <f>VLOOKUP(C484,[1]Sheet2!$A$1:$AS$610,37,FALSE)</f>
        <v>0</v>
      </c>
      <c r="AN484" s="42">
        <f>VLOOKUP(C484,[1]Sheet2!$A$1:$AS$610,38,FALSE)</f>
        <v>0</v>
      </c>
      <c r="AO484" s="42">
        <f>VLOOKUP(C484,[1]Sheet2!$A$1:$AS$610,39,FALSE)</f>
        <v>0</v>
      </c>
      <c r="AP484" s="42">
        <f>VLOOKUP(C484,[1]Sheet2!$A$1:$AS$610,40,FALSE)</f>
        <v>0</v>
      </c>
      <c r="AQ484" s="42">
        <f t="shared" si="396"/>
        <v>1500000000</v>
      </c>
      <c r="AR484" s="42">
        <f>VLOOKUP(C484,[1]Sheet2!$A$1:$AS$610,42,FALSE)</f>
        <v>0</v>
      </c>
      <c r="AS484" s="42">
        <f>VLOOKUP(C484,[1]Sheet2!$A$1:$AS$610,43,FALSE)</f>
        <v>1500000000</v>
      </c>
      <c r="AT484" s="42">
        <f>VLOOKUP(C484,[1]Sheet2!$A$1:$AS$610,44,FALSE)</f>
        <v>0</v>
      </c>
      <c r="AU484" s="42">
        <f>VLOOKUP(C484,[1]Sheet2!$A$1:$AS$610,45,FALSE)</f>
        <v>0</v>
      </c>
      <c r="AV484" s="43">
        <f t="shared" si="397"/>
        <v>-49350537920</v>
      </c>
      <c r="AW484" s="43">
        <f t="shared" si="348"/>
        <v>49350537920</v>
      </c>
      <c r="AX484" s="44">
        <f t="shared" si="416"/>
        <v>0</v>
      </c>
    </row>
    <row r="485" spans="1:50" s="45" customFormat="1" ht="15" customHeight="1" x14ac:dyDescent="0.25">
      <c r="A485" s="37">
        <f t="shared" si="417"/>
        <v>362</v>
      </c>
      <c r="B485" s="37">
        <f t="shared" si="417"/>
        <v>12</v>
      </c>
      <c r="C485" s="38" t="s">
        <v>580</v>
      </c>
      <c r="D485" s="39" t="s">
        <v>96</v>
      </c>
      <c r="E485" s="40">
        <v>42728</v>
      </c>
      <c r="F485" s="41">
        <f t="shared" si="388"/>
        <v>1055244981866</v>
      </c>
      <c r="G485" s="42">
        <f t="shared" si="389"/>
        <v>73403982389</v>
      </c>
      <c r="H485" s="42">
        <v>10500000000</v>
      </c>
      <c r="I485" s="42">
        <v>4894375000</v>
      </c>
      <c r="J485" s="42">
        <v>2584437769</v>
      </c>
      <c r="K485" s="42">
        <v>55425169620</v>
      </c>
      <c r="L485" s="42">
        <f t="shared" si="390"/>
        <v>872926844000</v>
      </c>
      <c r="M485" s="42">
        <v>30731580000</v>
      </c>
      <c r="N485" s="42">
        <v>618272233000</v>
      </c>
      <c r="O485" s="42">
        <v>223923031000</v>
      </c>
      <c r="P485" s="42">
        <f t="shared" si="391"/>
        <v>108914155477</v>
      </c>
      <c r="Q485" s="42">
        <v>0</v>
      </c>
      <c r="R485" s="42">
        <v>0</v>
      </c>
      <c r="S485" s="42">
        <v>24998494477</v>
      </c>
      <c r="T485" s="42">
        <v>0</v>
      </c>
      <c r="U485" s="42">
        <v>83915661000</v>
      </c>
      <c r="V485" s="42">
        <f t="shared" si="392"/>
        <v>1052744981866</v>
      </c>
      <c r="W485" s="42">
        <f t="shared" si="393"/>
        <v>611152661432</v>
      </c>
      <c r="X485" s="42">
        <v>454494284602</v>
      </c>
      <c r="Y485" s="42">
        <v>0</v>
      </c>
      <c r="Z485" s="42">
        <v>0</v>
      </c>
      <c r="AA485" s="42">
        <v>4248331000</v>
      </c>
      <c r="AB485" s="42">
        <v>347000000</v>
      </c>
      <c r="AC485" s="42">
        <v>0</v>
      </c>
      <c r="AD485" s="42">
        <v>150063045830</v>
      </c>
      <c r="AE485" s="42">
        <v>2000000000</v>
      </c>
      <c r="AF485" s="42">
        <f t="shared" si="394"/>
        <v>441592320434</v>
      </c>
      <c r="AG485" s="42">
        <v>31298190000</v>
      </c>
      <c r="AH485" s="42">
        <v>181589078772</v>
      </c>
      <c r="AI485" s="42">
        <v>228705051662</v>
      </c>
      <c r="AJ485" s="42">
        <f t="shared" si="395"/>
        <v>3500000000</v>
      </c>
      <c r="AK485" s="42">
        <v>3500000000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f t="shared" si="396"/>
        <v>6000000000</v>
      </c>
      <c r="AR485" s="42">
        <v>0</v>
      </c>
      <c r="AS485" s="42">
        <v>6000000000</v>
      </c>
      <c r="AT485" s="42">
        <v>0</v>
      </c>
      <c r="AU485" s="42">
        <v>0</v>
      </c>
      <c r="AV485" s="43">
        <f t="shared" si="397"/>
        <v>2500000000</v>
      </c>
      <c r="AW485" s="43">
        <f t="shared" ref="AW485:AW548" si="418">AJ485-AQ485</f>
        <v>-2500000000</v>
      </c>
      <c r="AX485" s="44">
        <f t="shared" si="416"/>
        <v>0</v>
      </c>
    </row>
    <row r="486" spans="1:50" s="45" customFormat="1" ht="15" customHeight="1" x14ac:dyDescent="0.25">
      <c r="A486" s="37">
        <f t="shared" si="417"/>
        <v>363</v>
      </c>
      <c r="B486" s="37">
        <f t="shared" si="417"/>
        <v>13</v>
      </c>
      <c r="C486" s="47" t="s">
        <v>581</v>
      </c>
      <c r="D486" s="39" t="s">
        <v>185</v>
      </c>
      <c r="E486" s="40">
        <v>42732</v>
      </c>
      <c r="F486" s="48">
        <f t="shared" si="388"/>
        <v>1298042428903</v>
      </c>
      <c r="G486" s="49">
        <f t="shared" si="389"/>
        <v>282091280962</v>
      </c>
      <c r="H486" s="49">
        <f>VLOOKUP(C486,[1]Sheet2!$A$1:$AS$610,6,FALSE)</f>
        <v>113220000000</v>
      </c>
      <c r="I486" s="49">
        <f>VLOOKUP(C486,[1]Sheet2!$A$1:$AS$610,7,FALSE)</f>
        <v>21824897360</v>
      </c>
      <c r="J486" s="49">
        <f>VLOOKUP(C486,[1]Sheet2!$A$1:$AS$610,8,FALSE)</f>
        <v>1999181081</v>
      </c>
      <c r="K486" s="49">
        <f>VLOOKUP(C486,[1]Sheet2!$A$1:$AS$610,9,FALSE)</f>
        <v>145047202521</v>
      </c>
      <c r="L486" s="49">
        <f t="shared" si="390"/>
        <v>836353917000</v>
      </c>
      <c r="M486" s="49">
        <f>VLOOKUP(C486,[1]Sheet2!$A$1:$AS$610,11,FALSE)</f>
        <v>41672050000</v>
      </c>
      <c r="N486" s="49">
        <f>VLOOKUP(C486,[1]Sheet2!$A$1:$AS$610,12,FALSE)</f>
        <v>683609353000</v>
      </c>
      <c r="O486" s="49">
        <f>VLOOKUP(C486,[1]Sheet2!$A$1:$AS$610,13,FALSE)</f>
        <v>111072514000</v>
      </c>
      <c r="P486" s="49">
        <f t="shared" si="391"/>
        <v>179597230941</v>
      </c>
      <c r="Q486" s="49">
        <f>VLOOKUP(C486,[1]Sheet2!$A$1:$AS$610,15,FALSE)</f>
        <v>0</v>
      </c>
      <c r="R486" s="49">
        <f>VLOOKUP(C486,[1]Sheet2!$A$1:$AS$610,16,FALSE)</f>
        <v>0</v>
      </c>
      <c r="S486" s="49">
        <f>VLOOKUP(C486,[1]Sheet2!$A$1:$AS$610,17,FALSE)</f>
        <v>65866968941</v>
      </c>
      <c r="T486" s="49">
        <f>VLOOKUP(C486,[1]Sheet2!$A$1:$AS$610,18,FALSE)</f>
        <v>113730262000</v>
      </c>
      <c r="U486" s="49">
        <f>VLOOKUP(C486,[1]Sheet2!$A$1:$AS$610,19,FALSE)</f>
        <v>0</v>
      </c>
      <c r="V486" s="49">
        <f t="shared" si="392"/>
        <v>1277791822503</v>
      </c>
      <c r="W486" s="49">
        <f t="shared" si="393"/>
        <v>616873823204</v>
      </c>
      <c r="X486" s="49">
        <f>VLOOKUP(C486,[1]Sheet2!$A$1:$AS$610,22,FALSE)</f>
        <v>593383066529</v>
      </c>
      <c r="Y486" s="49">
        <f>VLOOKUP(C486,[1]Sheet2!$A$1:$AS$610,23,FALSE)</f>
        <v>5000000000</v>
      </c>
      <c r="Z486" s="49">
        <f>VLOOKUP(C486,[1]Sheet2!$A$1:$AS$610,24,FALSE)</f>
        <v>0</v>
      </c>
      <c r="AA486" s="49">
        <f>VLOOKUP(C486,[1]Sheet2!$A$1:$AS$610,25,FALSE)</f>
        <v>8448947000</v>
      </c>
      <c r="AB486" s="49">
        <f>VLOOKUP(C486,[1]Sheet2!$A$1:$AS$610,26,FALSE)</f>
        <v>7776415675</v>
      </c>
      <c r="AC486" s="49">
        <f>VLOOKUP(C486,[1]Sheet2!$A$1:$AS$610,27,FALSE)</f>
        <v>0</v>
      </c>
      <c r="AD486" s="49">
        <f>VLOOKUP(C486,[1]Sheet2!$A$1:$AS$610,28,FALSE)</f>
        <v>665394000</v>
      </c>
      <c r="AE486" s="49">
        <f>VLOOKUP(C486,[1]Sheet2!$A$1:$AS$610,29,FALSE)</f>
        <v>1600000000</v>
      </c>
      <c r="AF486" s="49">
        <f t="shared" si="394"/>
        <v>660917999299</v>
      </c>
      <c r="AG486" s="49">
        <f>VLOOKUP(C486,[1]Sheet2!$A$1:$AS$610,31,FALSE)</f>
        <v>58625538000</v>
      </c>
      <c r="AH486" s="49">
        <f>VLOOKUP(C486,[1]Sheet2!$A$1:$AS$610,32,FALSE)</f>
        <v>347494691968</v>
      </c>
      <c r="AI486" s="49">
        <f>VLOOKUP(C486,[1]Sheet2!$A$1:$AS$610,33,FALSE)</f>
        <v>254797769331</v>
      </c>
      <c r="AJ486" s="49">
        <f t="shared" si="395"/>
        <v>9746393600</v>
      </c>
      <c r="AK486" s="49">
        <f>VLOOKUP(C486,[1]Sheet2!$A$1:$AS$610,35,FALSE)</f>
        <v>9746393600</v>
      </c>
      <c r="AL486" s="49">
        <f>VLOOKUP(C486,[1]Sheet2!$A$1:$AS$610,36,FALSE)</f>
        <v>0</v>
      </c>
      <c r="AM486" s="49">
        <f>VLOOKUP(C486,[1]Sheet2!$A$1:$AS$610,37,FALSE)</f>
        <v>0</v>
      </c>
      <c r="AN486" s="49">
        <f>VLOOKUP(C486,[1]Sheet2!$A$1:$AS$610,38,FALSE)</f>
        <v>0</v>
      </c>
      <c r="AO486" s="49">
        <f>VLOOKUP(C486,[1]Sheet2!$A$1:$AS$610,39,FALSE)</f>
        <v>0</v>
      </c>
      <c r="AP486" s="49">
        <f>VLOOKUP(C486,[1]Sheet2!$A$1:$AS$610,40,FALSE)</f>
        <v>0</v>
      </c>
      <c r="AQ486" s="49">
        <f t="shared" si="396"/>
        <v>29997000000</v>
      </c>
      <c r="AR486" s="49">
        <f>VLOOKUP(C486,[1]Sheet2!$A$1:$AS$610,42,FALSE)</f>
        <v>0</v>
      </c>
      <c r="AS486" s="49">
        <f>VLOOKUP(C486,[1]Sheet2!$A$1:$AS$610,43,FALSE)</f>
        <v>3197000000</v>
      </c>
      <c r="AT486" s="49">
        <f>VLOOKUP(C486,[1]Sheet2!$A$1:$AS$610,44,FALSE)</f>
        <v>26800000000</v>
      </c>
      <c r="AU486" s="49">
        <f>VLOOKUP(C486,[1]Sheet2!$A$1:$AS$610,45,FALSE)</f>
        <v>0</v>
      </c>
      <c r="AV486" s="50">
        <f t="shared" si="397"/>
        <v>20250606400</v>
      </c>
      <c r="AW486" s="50">
        <f t="shared" si="418"/>
        <v>-20250606400</v>
      </c>
      <c r="AX486" s="44">
        <f t="shared" si="416"/>
        <v>0</v>
      </c>
    </row>
    <row r="487" spans="1:50" s="45" customFormat="1" ht="15" customHeight="1" x14ac:dyDescent="0.25">
      <c r="A487" s="51" t="s">
        <v>121</v>
      </c>
      <c r="B487" s="51" t="s">
        <v>121</v>
      </c>
      <c r="C487" s="52" t="s">
        <v>122</v>
      </c>
      <c r="D487" s="53"/>
      <c r="E487" s="53"/>
      <c r="F487" s="54">
        <f>SUM(F474:F485)</f>
        <v>13265012607862.5</v>
      </c>
      <c r="G487" s="54">
        <f t="shared" ref="G487:AX487" si="419">SUM(G474:G485)</f>
        <v>879720369897.60999</v>
      </c>
      <c r="H487" s="54">
        <f>SUM(H474:H486)</f>
        <v>311976787218.31</v>
      </c>
      <c r="I487" s="54">
        <f>SUM(I474:I486)</f>
        <v>160531473282.89999</v>
      </c>
      <c r="J487" s="54">
        <f>SUM(J474:J486)</f>
        <v>23666169895</v>
      </c>
      <c r="K487" s="54">
        <f>SUM(K474:K486)</f>
        <v>665637220463.40002</v>
      </c>
      <c r="L487" s="54">
        <f t="shared" si="419"/>
        <v>10160628157938</v>
      </c>
      <c r="M487" s="54">
        <f>SUM(M474:M486)</f>
        <v>768524284438</v>
      </c>
      <c r="N487" s="54">
        <f>SUM(N474:N486)</f>
        <v>8010147093500</v>
      </c>
      <c r="O487" s="54">
        <f>SUM(O474:O486)</f>
        <v>2218310697000</v>
      </c>
      <c r="P487" s="54">
        <f t="shared" si="419"/>
        <v>2224664080026.8901</v>
      </c>
      <c r="Q487" s="54">
        <f>SUM(Q474:Q486)</f>
        <v>16055335713</v>
      </c>
      <c r="R487" s="54">
        <f>SUM(R474:R486)</f>
        <v>0</v>
      </c>
      <c r="S487" s="54">
        <f>SUM(S474:S486)</f>
        <v>357511372865.89001</v>
      </c>
      <c r="T487" s="54">
        <f t="shared" si="419"/>
        <v>395213617000</v>
      </c>
      <c r="U487" s="54">
        <f>SUM(U474:U486)</f>
        <v>1521750723389</v>
      </c>
      <c r="V487" s="54">
        <f t="shared" si="419"/>
        <v>13587041478177.029</v>
      </c>
      <c r="W487" s="54">
        <f t="shared" si="419"/>
        <v>7262357206583.6104</v>
      </c>
      <c r="X487" s="54">
        <f t="shared" ref="X487:AE487" si="420">SUM(X474:X486)</f>
        <v>5371337758141.9492</v>
      </c>
      <c r="Y487" s="54">
        <f t="shared" si="420"/>
        <v>7843665552</v>
      </c>
      <c r="Z487" s="54">
        <f t="shared" si="420"/>
        <v>704000000</v>
      </c>
      <c r="AA487" s="54">
        <f t="shared" si="420"/>
        <v>142012590412</v>
      </c>
      <c r="AB487" s="54">
        <f t="shared" si="420"/>
        <v>25996777881.029999</v>
      </c>
      <c r="AC487" s="54">
        <f t="shared" si="420"/>
        <v>29166051453.77</v>
      </c>
      <c r="AD487" s="54">
        <f t="shared" si="420"/>
        <v>2278810186346.8599</v>
      </c>
      <c r="AE487" s="54">
        <f t="shared" si="420"/>
        <v>23360000000</v>
      </c>
      <c r="AF487" s="54">
        <f t="shared" si="419"/>
        <v>6324684271593.4199</v>
      </c>
      <c r="AG487" s="54">
        <f>SUM(AG474:AG486)</f>
        <v>659159882705.07007</v>
      </c>
      <c r="AH487" s="54">
        <f>SUM(AH474:AH486)</f>
        <v>2926504557033.2402</v>
      </c>
      <c r="AI487" s="54">
        <f>SUM(AI474:AI486)</f>
        <v>3399937831154.1099</v>
      </c>
      <c r="AJ487" s="54">
        <f t="shared" si="419"/>
        <v>523995535130</v>
      </c>
      <c r="AK487" s="54">
        <f t="shared" ref="AK487:AP487" si="421">SUM(AK474:AK486)</f>
        <v>532741928730</v>
      </c>
      <c r="AL487" s="54">
        <f t="shared" si="421"/>
        <v>0</v>
      </c>
      <c r="AM487" s="54">
        <f t="shared" si="421"/>
        <v>0</v>
      </c>
      <c r="AN487" s="54">
        <f t="shared" si="421"/>
        <v>0</v>
      </c>
      <c r="AO487" s="54">
        <f t="shared" si="421"/>
        <v>1000000000</v>
      </c>
      <c r="AP487" s="54">
        <f t="shared" si="421"/>
        <v>0</v>
      </c>
      <c r="AQ487" s="54">
        <f t="shared" si="419"/>
        <v>201966664815.47</v>
      </c>
      <c r="AR487" s="54">
        <f>SUM(AR474:AR486)</f>
        <v>0</v>
      </c>
      <c r="AS487" s="54">
        <f>SUM(AS474:AS486)</f>
        <v>54519573000</v>
      </c>
      <c r="AT487" s="54">
        <f>SUM(AT474:AT486)</f>
        <v>176444091815.47</v>
      </c>
      <c r="AU487" s="54">
        <f>SUM(AU474:AU486)</f>
        <v>1000000000</v>
      </c>
      <c r="AV487" s="54">
        <f t="shared" si="419"/>
        <v>-322028870314.52979</v>
      </c>
      <c r="AW487" s="54">
        <f t="shared" si="419"/>
        <v>322028870314.53003</v>
      </c>
      <c r="AX487" s="55">
        <f t="shared" si="419"/>
        <v>2.1457672119140625E-4</v>
      </c>
    </row>
    <row r="488" spans="1:50" s="45" customFormat="1" ht="15" customHeight="1" x14ac:dyDescent="0.25">
      <c r="A488" s="51" t="s">
        <v>123</v>
      </c>
      <c r="B488" s="51" t="s">
        <v>123</v>
      </c>
      <c r="C488" s="52" t="s">
        <v>124</v>
      </c>
      <c r="D488" s="53"/>
      <c r="E488" s="53"/>
      <c r="F488" s="54">
        <f>SUM(F486)</f>
        <v>1298042428903</v>
      </c>
      <c r="G488" s="54">
        <f t="shared" ref="G488:AX488" si="422">SUM(G486)</f>
        <v>282091280962</v>
      </c>
      <c r="H488" s="54">
        <f t="shared" si="422"/>
        <v>113220000000</v>
      </c>
      <c r="I488" s="54">
        <f t="shared" si="422"/>
        <v>21824897360</v>
      </c>
      <c r="J488" s="54">
        <f t="shared" si="422"/>
        <v>1999181081</v>
      </c>
      <c r="K488" s="54">
        <f t="shared" si="422"/>
        <v>145047202521</v>
      </c>
      <c r="L488" s="54">
        <f t="shared" si="422"/>
        <v>836353917000</v>
      </c>
      <c r="M488" s="54">
        <f t="shared" si="422"/>
        <v>41672050000</v>
      </c>
      <c r="N488" s="54">
        <f t="shared" si="422"/>
        <v>683609353000</v>
      </c>
      <c r="O488" s="54">
        <f t="shared" si="422"/>
        <v>111072514000</v>
      </c>
      <c r="P488" s="54">
        <f t="shared" si="422"/>
        <v>179597230941</v>
      </c>
      <c r="Q488" s="54">
        <f t="shared" si="422"/>
        <v>0</v>
      </c>
      <c r="R488" s="54">
        <f t="shared" si="422"/>
        <v>0</v>
      </c>
      <c r="S488" s="54">
        <f t="shared" si="422"/>
        <v>65866968941</v>
      </c>
      <c r="T488" s="54">
        <f t="shared" si="422"/>
        <v>113730262000</v>
      </c>
      <c r="U488" s="54">
        <f t="shared" si="422"/>
        <v>0</v>
      </c>
      <c r="V488" s="54">
        <f t="shared" si="422"/>
        <v>1277791822503</v>
      </c>
      <c r="W488" s="54">
        <f t="shared" si="422"/>
        <v>616873823204</v>
      </c>
      <c r="X488" s="54">
        <f t="shared" si="422"/>
        <v>593383066529</v>
      </c>
      <c r="Y488" s="54">
        <f t="shared" si="422"/>
        <v>5000000000</v>
      </c>
      <c r="Z488" s="54">
        <f t="shared" si="422"/>
        <v>0</v>
      </c>
      <c r="AA488" s="54">
        <f t="shared" si="422"/>
        <v>8448947000</v>
      </c>
      <c r="AB488" s="54">
        <f t="shared" si="422"/>
        <v>7776415675</v>
      </c>
      <c r="AC488" s="54">
        <f t="shared" si="422"/>
        <v>0</v>
      </c>
      <c r="AD488" s="54">
        <f t="shared" si="422"/>
        <v>665394000</v>
      </c>
      <c r="AE488" s="54">
        <f t="shared" si="422"/>
        <v>1600000000</v>
      </c>
      <c r="AF488" s="54">
        <f t="shared" si="422"/>
        <v>660917999299</v>
      </c>
      <c r="AG488" s="54">
        <f t="shared" si="422"/>
        <v>58625538000</v>
      </c>
      <c r="AH488" s="54">
        <f t="shared" si="422"/>
        <v>347494691968</v>
      </c>
      <c r="AI488" s="54">
        <f t="shared" si="422"/>
        <v>254797769331</v>
      </c>
      <c r="AJ488" s="54">
        <f t="shared" si="422"/>
        <v>9746393600</v>
      </c>
      <c r="AK488" s="54">
        <f t="shared" si="422"/>
        <v>9746393600</v>
      </c>
      <c r="AL488" s="54">
        <f t="shared" si="422"/>
        <v>0</v>
      </c>
      <c r="AM488" s="54">
        <f t="shared" si="422"/>
        <v>0</v>
      </c>
      <c r="AN488" s="54">
        <f t="shared" si="422"/>
        <v>0</v>
      </c>
      <c r="AO488" s="54">
        <f t="shared" si="422"/>
        <v>0</v>
      </c>
      <c r="AP488" s="54">
        <f t="shared" si="422"/>
        <v>0</v>
      </c>
      <c r="AQ488" s="54">
        <f t="shared" si="422"/>
        <v>29997000000</v>
      </c>
      <c r="AR488" s="54">
        <f t="shared" si="422"/>
        <v>0</v>
      </c>
      <c r="AS488" s="54">
        <f t="shared" si="422"/>
        <v>3197000000</v>
      </c>
      <c r="AT488" s="54">
        <f t="shared" si="422"/>
        <v>26800000000</v>
      </c>
      <c r="AU488" s="54">
        <f t="shared" si="422"/>
        <v>0</v>
      </c>
      <c r="AV488" s="54">
        <f t="shared" si="422"/>
        <v>20250606400</v>
      </c>
      <c r="AW488" s="54">
        <f t="shared" si="422"/>
        <v>-20250606400</v>
      </c>
      <c r="AX488" s="55">
        <f t="shared" si="422"/>
        <v>0</v>
      </c>
    </row>
    <row r="489" spans="1:50" s="45" customFormat="1" ht="15" customHeight="1" x14ac:dyDescent="0.25">
      <c r="A489" s="51" t="s">
        <v>125</v>
      </c>
      <c r="B489" s="51" t="s">
        <v>125</v>
      </c>
      <c r="C489" s="52" t="s">
        <v>582</v>
      </c>
      <c r="D489" s="53"/>
      <c r="E489" s="53"/>
      <c r="F489" s="54">
        <f t="shared" ref="F489:AX489" si="423">F487+F488</f>
        <v>14563055036765.5</v>
      </c>
      <c r="G489" s="54">
        <f t="shared" si="423"/>
        <v>1161811650859.6099</v>
      </c>
      <c r="H489" s="54">
        <f t="shared" si="423"/>
        <v>425196787218.31</v>
      </c>
      <c r="I489" s="54">
        <f t="shared" si="423"/>
        <v>182356370642.89999</v>
      </c>
      <c r="J489" s="54">
        <f t="shared" si="423"/>
        <v>25665350976</v>
      </c>
      <c r="K489" s="54">
        <f t="shared" si="423"/>
        <v>810684422984.40002</v>
      </c>
      <c r="L489" s="54">
        <f t="shared" si="423"/>
        <v>10996982074938</v>
      </c>
      <c r="M489" s="54">
        <f t="shared" si="423"/>
        <v>810196334438</v>
      </c>
      <c r="N489" s="54">
        <f t="shared" si="423"/>
        <v>8693756446500</v>
      </c>
      <c r="O489" s="54">
        <f t="shared" si="423"/>
        <v>2329383211000</v>
      </c>
      <c r="P489" s="54">
        <f t="shared" si="423"/>
        <v>2404261310967.8901</v>
      </c>
      <c r="Q489" s="54">
        <f t="shared" si="423"/>
        <v>16055335713</v>
      </c>
      <c r="R489" s="54">
        <f t="shared" si="423"/>
        <v>0</v>
      </c>
      <c r="S489" s="54">
        <f t="shared" si="423"/>
        <v>423378341806.89001</v>
      </c>
      <c r="T489" s="54">
        <f t="shared" si="423"/>
        <v>508943879000</v>
      </c>
      <c r="U489" s="54">
        <f t="shared" si="423"/>
        <v>1521750723389</v>
      </c>
      <c r="V489" s="54">
        <f t="shared" si="423"/>
        <v>14864833300680.029</v>
      </c>
      <c r="W489" s="54">
        <f t="shared" si="423"/>
        <v>7879231029787.6104</v>
      </c>
      <c r="X489" s="54">
        <f t="shared" si="423"/>
        <v>5964720824670.9492</v>
      </c>
      <c r="Y489" s="54">
        <f t="shared" si="423"/>
        <v>12843665552</v>
      </c>
      <c r="Z489" s="54">
        <f t="shared" si="423"/>
        <v>704000000</v>
      </c>
      <c r="AA489" s="54">
        <f t="shared" si="423"/>
        <v>150461537412</v>
      </c>
      <c r="AB489" s="54">
        <f t="shared" si="423"/>
        <v>33773193556.029999</v>
      </c>
      <c r="AC489" s="54">
        <f t="shared" si="423"/>
        <v>29166051453.77</v>
      </c>
      <c r="AD489" s="54">
        <f t="shared" si="423"/>
        <v>2279475580346.8599</v>
      </c>
      <c r="AE489" s="54">
        <f t="shared" si="423"/>
        <v>24960000000</v>
      </c>
      <c r="AF489" s="54">
        <f t="shared" si="423"/>
        <v>6985602270892.4199</v>
      </c>
      <c r="AG489" s="54">
        <f t="shared" si="423"/>
        <v>717785420705.07007</v>
      </c>
      <c r="AH489" s="54">
        <f t="shared" si="423"/>
        <v>3273999249001.2402</v>
      </c>
      <c r="AI489" s="54">
        <f t="shared" si="423"/>
        <v>3654735600485.1099</v>
      </c>
      <c r="AJ489" s="54">
        <f t="shared" si="423"/>
        <v>533741928730</v>
      </c>
      <c r="AK489" s="54">
        <f t="shared" si="423"/>
        <v>542488322330</v>
      </c>
      <c r="AL489" s="54">
        <f t="shared" si="423"/>
        <v>0</v>
      </c>
      <c r="AM489" s="54">
        <f t="shared" si="423"/>
        <v>0</v>
      </c>
      <c r="AN489" s="54">
        <f t="shared" si="423"/>
        <v>0</v>
      </c>
      <c r="AO489" s="54">
        <f t="shared" si="423"/>
        <v>1000000000</v>
      </c>
      <c r="AP489" s="54">
        <f t="shared" si="423"/>
        <v>0</v>
      </c>
      <c r="AQ489" s="54">
        <f t="shared" si="423"/>
        <v>231963664815.47</v>
      </c>
      <c r="AR489" s="54">
        <f t="shared" si="423"/>
        <v>0</v>
      </c>
      <c r="AS489" s="54">
        <f t="shared" si="423"/>
        <v>57716573000</v>
      </c>
      <c r="AT489" s="54">
        <f t="shared" si="423"/>
        <v>203244091815.47</v>
      </c>
      <c r="AU489" s="54">
        <f t="shared" si="423"/>
        <v>1000000000</v>
      </c>
      <c r="AV489" s="54">
        <f t="shared" si="423"/>
        <v>-301778263914.52979</v>
      </c>
      <c r="AW489" s="54">
        <f t="shared" si="423"/>
        <v>301778263914.53003</v>
      </c>
      <c r="AX489" s="55">
        <f t="shared" si="423"/>
        <v>2.1457672119140625E-4</v>
      </c>
    </row>
    <row r="490" spans="1:50" s="45" customFormat="1" ht="15" customHeight="1" x14ac:dyDescent="0.25">
      <c r="A490" s="51" t="s">
        <v>127</v>
      </c>
      <c r="B490" s="51" t="s">
        <v>127</v>
      </c>
      <c r="C490" s="52" t="s">
        <v>583</v>
      </c>
      <c r="D490" s="53"/>
      <c r="E490" s="53"/>
      <c r="F490" s="54">
        <f t="shared" ref="F490:AX490" si="424">F489+F473</f>
        <v>18142441446915.5</v>
      </c>
      <c r="G490" s="54">
        <f t="shared" si="424"/>
        <v>2076243343209.6099</v>
      </c>
      <c r="H490" s="54">
        <f t="shared" si="424"/>
        <v>1207815833518.3101</v>
      </c>
      <c r="I490" s="54">
        <f t="shared" si="424"/>
        <v>187511882592.89999</v>
      </c>
      <c r="J490" s="54">
        <f t="shared" si="424"/>
        <v>47323343576</v>
      </c>
      <c r="K490" s="54">
        <f t="shared" si="424"/>
        <v>915683564484.40002</v>
      </c>
      <c r="L490" s="54">
        <f t="shared" si="424"/>
        <v>13498946180738</v>
      </c>
      <c r="M490" s="54">
        <f t="shared" si="424"/>
        <v>993321992238</v>
      </c>
      <c r="N490" s="54">
        <f t="shared" si="424"/>
        <v>10186994478500</v>
      </c>
      <c r="O490" s="54">
        <f t="shared" si="424"/>
        <v>3154983627000</v>
      </c>
      <c r="P490" s="54">
        <f t="shared" si="424"/>
        <v>2567251922967.8901</v>
      </c>
      <c r="Q490" s="54">
        <f t="shared" si="424"/>
        <v>26681933713</v>
      </c>
      <c r="R490" s="54">
        <f t="shared" si="424"/>
        <v>0</v>
      </c>
      <c r="S490" s="54">
        <f t="shared" si="424"/>
        <v>423378341806.89001</v>
      </c>
      <c r="T490" s="54">
        <f t="shared" si="424"/>
        <v>661307893000</v>
      </c>
      <c r="U490" s="54">
        <f t="shared" si="424"/>
        <v>1521750723389</v>
      </c>
      <c r="V490" s="54">
        <f t="shared" si="424"/>
        <v>18452434887830.031</v>
      </c>
      <c r="W490" s="54">
        <f t="shared" si="424"/>
        <v>10131488838996.609</v>
      </c>
      <c r="X490" s="54">
        <f t="shared" si="424"/>
        <v>7242385333735.9492</v>
      </c>
      <c r="Y490" s="54">
        <f t="shared" si="424"/>
        <v>12843665552</v>
      </c>
      <c r="Z490" s="54">
        <f t="shared" si="424"/>
        <v>704000000</v>
      </c>
      <c r="AA490" s="54">
        <f t="shared" si="424"/>
        <v>752142537412</v>
      </c>
      <c r="AB490" s="54">
        <f t="shared" si="424"/>
        <v>34773193556.029999</v>
      </c>
      <c r="AC490" s="54">
        <f t="shared" si="424"/>
        <v>391884327141.77002</v>
      </c>
      <c r="AD490" s="54">
        <f t="shared" si="424"/>
        <v>2286169604802.8599</v>
      </c>
      <c r="AE490" s="54">
        <f t="shared" si="424"/>
        <v>27460000000</v>
      </c>
      <c r="AF490" s="54">
        <f t="shared" si="424"/>
        <v>8320946048833.4199</v>
      </c>
      <c r="AG490" s="54">
        <f t="shared" si="424"/>
        <v>835381738774.07007</v>
      </c>
      <c r="AH490" s="54">
        <f t="shared" si="424"/>
        <v>4012128889590.2402</v>
      </c>
      <c r="AI490" s="54">
        <f t="shared" si="424"/>
        <v>4134353419768.1099</v>
      </c>
      <c r="AJ490" s="54">
        <f t="shared" si="424"/>
        <v>589157105730</v>
      </c>
      <c r="AK490" s="54">
        <f t="shared" si="424"/>
        <v>597903499330</v>
      </c>
      <c r="AL490" s="54">
        <f t="shared" si="424"/>
        <v>0</v>
      </c>
      <c r="AM490" s="54">
        <f t="shared" si="424"/>
        <v>0</v>
      </c>
      <c r="AN490" s="54">
        <f t="shared" si="424"/>
        <v>0</v>
      </c>
      <c r="AO490" s="54">
        <f t="shared" si="424"/>
        <v>1000000000</v>
      </c>
      <c r="AP490" s="54">
        <f t="shared" si="424"/>
        <v>0</v>
      </c>
      <c r="AQ490" s="54">
        <f t="shared" si="424"/>
        <v>279163664815.46997</v>
      </c>
      <c r="AR490" s="54">
        <f t="shared" si="424"/>
        <v>0</v>
      </c>
      <c r="AS490" s="54">
        <f t="shared" si="424"/>
        <v>104916573000</v>
      </c>
      <c r="AT490" s="54">
        <f t="shared" si="424"/>
        <v>203244091815.47</v>
      </c>
      <c r="AU490" s="54">
        <f t="shared" si="424"/>
        <v>1000000000</v>
      </c>
      <c r="AV490" s="54">
        <f t="shared" si="424"/>
        <v>-309993440914.52979</v>
      </c>
      <c r="AW490" s="54">
        <f t="shared" si="424"/>
        <v>309993440914.53003</v>
      </c>
      <c r="AX490" s="55">
        <f t="shared" si="424"/>
        <v>2.1457672119140625E-4</v>
      </c>
    </row>
    <row r="491" spans="1:50" ht="15" customHeight="1" x14ac:dyDescent="0.25">
      <c r="A491" s="29" t="s">
        <v>584</v>
      </c>
      <c r="B491" s="29" t="s">
        <v>584</v>
      </c>
      <c r="C491" s="30" t="s">
        <v>585</v>
      </c>
      <c r="D491" s="31" t="s">
        <v>185</v>
      </c>
      <c r="E491" s="32">
        <v>42734</v>
      </c>
      <c r="F491" s="56">
        <f t="shared" ref="F491" si="425">G491+L491+P491</f>
        <v>8901928775365</v>
      </c>
      <c r="G491" s="34">
        <f t="shared" ref="G491" si="426">H491+I491+J491+K491</f>
        <v>3724172762535</v>
      </c>
      <c r="H491" s="34">
        <f>VLOOKUP(C491,[1]Sheet2!$A$1:$AS$610,6,FALSE)</f>
        <v>3314207500000</v>
      </c>
      <c r="I491" s="34">
        <f>VLOOKUP(C491,[1]Sheet2!$A$1:$AS$610,7,FALSE)</f>
        <v>90140041800</v>
      </c>
      <c r="J491" s="34">
        <f>VLOOKUP(C491,[1]Sheet2!$A$1:$AS$610,8,FALSE)</f>
        <v>122029115890</v>
      </c>
      <c r="K491" s="34">
        <f>VLOOKUP(C491,[1]Sheet2!$A$1:$AS$610,9,FALSE)</f>
        <v>197796104845</v>
      </c>
      <c r="L491" s="34">
        <f t="shared" ref="L491" si="427">M491+N491+O491</f>
        <v>4635330385000</v>
      </c>
      <c r="M491" s="34">
        <f>VLOOKUP(C491,[1]Sheet2!$A$1:$AS$610,11,FALSE)</f>
        <v>297120039000</v>
      </c>
      <c r="N491" s="34">
        <f>VLOOKUP(C491,[1]Sheet2!$A$1:$AS$610,12,FALSE)</f>
        <v>2266264600000</v>
      </c>
      <c r="O491" s="34">
        <f>VLOOKUP(C491,[1]Sheet2!$A$1:$AS$610,13,FALSE)</f>
        <v>2071945746000</v>
      </c>
      <c r="P491" s="34">
        <f t="shared" ref="P491" si="428">Q491+R491+S491+T491+U491</f>
        <v>542425627830</v>
      </c>
      <c r="Q491" s="34">
        <f>VLOOKUP(C491,[1]Sheet2!$A$1:$AS$610,15,FALSE)</f>
        <v>11547871830</v>
      </c>
      <c r="R491" s="34">
        <f>VLOOKUP(C491,[1]Sheet2!$A$1:$AS$610,16,FALSE)</f>
        <v>0</v>
      </c>
      <c r="S491" s="34">
        <f>VLOOKUP(C491,[1]Sheet2!$A$1:$AS$610,17,FALSE)</f>
        <v>0</v>
      </c>
      <c r="T491" s="34">
        <f>VLOOKUP(C491,[1]Sheet2!$A$1:$AS$610,18,FALSE)</f>
        <v>530877756000</v>
      </c>
      <c r="U491" s="34">
        <f>VLOOKUP(C491,[1]Sheet2!$A$1:$AS$610,19,FALSE)</f>
        <v>0</v>
      </c>
      <c r="V491" s="34">
        <f t="shared" ref="V491" si="429">W491+AF491</f>
        <v>9149460824027</v>
      </c>
      <c r="W491" s="34">
        <f t="shared" ref="W491" si="430">X491+Y491+Z491+AA491+AB491+AC491+AD491+AE491</f>
        <v>6591338409800.5693</v>
      </c>
      <c r="X491" s="34">
        <f>VLOOKUP(C491,[1]Sheet2!$A$1:$AS$610,22,FALSE)</f>
        <v>2940457161425.77</v>
      </c>
      <c r="Y491" s="34">
        <f>VLOOKUP(C491,[1]Sheet2!$A$1:$AS$610,23,FALSE)</f>
        <v>19500000000</v>
      </c>
      <c r="Z491" s="34">
        <f>VLOOKUP(C491,[1]Sheet2!$A$1:$AS$610,24,FALSE)</f>
        <v>0</v>
      </c>
      <c r="AA491" s="34">
        <f>VLOOKUP(C491,[1]Sheet2!$A$1:$AS$610,25,FALSE)</f>
        <v>1898113207000</v>
      </c>
      <c r="AB491" s="34">
        <f>VLOOKUP(C491,[1]Sheet2!$A$1:$AS$610,26,FALSE)</f>
        <v>600000000</v>
      </c>
      <c r="AC491" s="34">
        <f>VLOOKUP(C491,[1]Sheet2!$A$1:$AS$610,27,FALSE)</f>
        <v>1555493324886.8</v>
      </c>
      <c r="AD491" s="34">
        <f>VLOOKUP(C491,[1]Sheet2!$A$1:$AS$610,28,FALSE)</f>
        <v>152174716488</v>
      </c>
      <c r="AE491" s="34">
        <f>VLOOKUP(C491,[1]Sheet2!$A$1:$AS$610,29,FALSE)</f>
        <v>25000000000</v>
      </c>
      <c r="AF491" s="34">
        <f t="shared" ref="AF491" si="431">AG491+AH491+AI491</f>
        <v>2558122414226.4302</v>
      </c>
      <c r="AG491" s="34">
        <f>VLOOKUP(C491,[1]Sheet2!$A$1:$AS$610,31,FALSE)</f>
        <v>203674831957.09</v>
      </c>
      <c r="AH491" s="34">
        <f>VLOOKUP(C491,[1]Sheet2!$A$1:$AS$610,32,FALSE)</f>
        <v>1294939515041.6899</v>
      </c>
      <c r="AI491" s="34">
        <f>VLOOKUP(C491,[1]Sheet2!$A$1:$AS$610,33,FALSE)</f>
        <v>1059508067227.65</v>
      </c>
      <c r="AJ491" s="34">
        <f t="shared" ref="AJ491" si="432">AK491+AL491+AM491+AN491+AO491+AP491</f>
        <v>383532048662</v>
      </c>
      <c r="AK491" s="34">
        <f>VLOOKUP(C491,[1]Sheet2!$A$1:$AS$610,35,FALSE)</f>
        <v>383532048662</v>
      </c>
      <c r="AL491" s="34">
        <f>VLOOKUP(C491,[1]Sheet2!$A$1:$AS$610,36,FALSE)</f>
        <v>0</v>
      </c>
      <c r="AM491" s="34">
        <f>VLOOKUP(C491,[1]Sheet2!$A$1:$AS$610,37,FALSE)</f>
        <v>0</v>
      </c>
      <c r="AN491" s="34">
        <f>VLOOKUP(C491,[1]Sheet2!$A$1:$AS$610,38,FALSE)</f>
        <v>0</v>
      </c>
      <c r="AO491" s="34">
        <f>VLOOKUP(C491,[1]Sheet2!$A$1:$AS$610,39,FALSE)</f>
        <v>0</v>
      </c>
      <c r="AP491" s="34">
        <f>VLOOKUP(C491,[1]Sheet2!$A$1:$AS$610,40,FALSE)</f>
        <v>0</v>
      </c>
      <c r="AQ491" s="34">
        <f t="shared" ref="AQ491" si="433">AR491+AS491+AT491+AU491</f>
        <v>136000000000</v>
      </c>
      <c r="AR491" s="34">
        <f>VLOOKUP(C491,[1]Sheet2!$A$1:$AS$610,42,FALSE)</f>
        <v>0</v>
      </c>
      <c r="AS491" s="34">
        <f>VLOOKUP(C491,[1]Sheet2!$A$1:$AS$610,43,FALSE)</f>
        <v>0</v>
      </c>
      <c r="AT491" s="34">
        <f>VLOOKUP(C491,[1]Sheet2!$A$1:$AS$610,44,FALSE)</f>
        <v>136000000000</v>
      </c>
      <c r="AU491" s="34">
        <f>VLOOKUP(C491,[1]Sheet2!$A$1:$AS$610,45,FALSE)</f>
        <v>0</v>
      </c>
      <c r="AV491" s="35">
        <f t="shared" ref="AV491" si="434">F491-V491</f>
        <v>-247532048662</v>
      </c>
      <c r="AW491" s="35">
        <f t="shared" ref="AW491" si="435">AJ491-AQ491</f>
        <v>247532048662</v>
      </c>
      <c r="AX491" s="36">
        <f t="shared" ref="AX491" si="436">AW491+AV491</f>
        <v>0</v>
      </c>
    </row>
    <row r="492" spans="1:50" s="45" customFormat="1" ht="15" customHeight="1" x14ac:dyDescent="0.25">
      <c r="A492" s="46">
        <f>A486+1</f>
        <v>364</v>
      </c>
      <c r="B492" s="46">
        <v>1</v>
      </c>
      <c r="C492" s="38" t="s">
        <v>586</v>
      </c>
      <c r="D492" s="39" t="s">
        <v>101</v>
      </c>
      <c r="E492" s="40">
        <v>42734</v>
      </c>
      <c r="F492" s="41">
        <f t="shared" si="388"/>
        <v>944901106172.12</v>
      </c>
      <c r="G492" s="42">
        <f t="shared" si="389"/>
        <v>101610950499.12</v>
      </c>
      <c r="H492" s="42">
        <v>25553799999.119999</v>
      </c>
      <c r="I492" s="42">
        <v>13894980000</v>
      </c>
      <c r="J492" s="42">
        <v>8500000000</v>
      </c>
      <c r="K492" s="42">
        <v>53662170500</v>
      </c>
      <c r="L492" s="42">
        <f t="shared" si="390"/>
        <v>722796133000</v>
      </c>
      <c r="M492" s="42">
        <v>19068996000</v>
      </c>
      <c r="N492" s="42">
        <v>497448542000</v>
      </c>
      <c r="O492" s="42">
        <v>206278595000</v>
      </c>
      <c r="P492" s="42">
        <f t="shared" si="391"/>
        <v>120494022673</v>
      </c>
      <c r="Q492" s="42">
        <v>6465868750</v>
      </c>
      <c r="R492" s="42">
        <v>0</v>
      </c>
      <c r="S492" s="42">
        <v>39030000000</v>
      </c>
      <c r="T492" s="42">
        <v>7500000000</v>
      </c>
      <c r="U492" s="42">
        <f>38832355000+28665798923</f>
        <v>67498153923</v>
      </c>
      <c r="V492" s="42">
        <f t="shared" si="392"/>
        <v>945167996837</v>
      </c>
      <c r="W492" s="42">
        <f t="shared" si="393"/>
        <v>430013591300</v>
      </c>
      <c r="X492" s="42">
        <v>339075917306</v>
      </c>
      <c r="Y492" s="42">
        <v>46200300</v>
      </c>
      <c r="Z492" s="42">
        <v>0</v>
      </c>
      <c r="AA492" s="42">
        <v>18281405850</v>
      </c>
      <c r="AB492" s="42">
        <v>1705000000</v>
      </c>
      <c r="AC492" s="42">
        <v>1307616069</v>
      </c>
      <c r="AD492" s="42">
        <v>67936088775</v>
      </c>
      <c r="AE492" s="42">
        <v>1661363000</v>
      </c>
      <c r="AF492" s="42">
        <f t="shared" si="394"/>
        <v>515154405537</v>
      </c>
      <c r="AG492" s="42">
        <v>40508165178</v>
      </c>
      <c r="AH492" s="42">
        <v>230816098837</v>
      </c>
      <c r="AI492" s="42">
        <v>243830141522</v>
      </c>
      <c r="AJ492" s="42">
        <f t="shared" si="395"/>
        <v>444988627</v>
      </c>
      <c r="AK492" s="42">
        <v>444988627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f t="shared" si="396"/>
        <v>178097962.12</v>
      </c>
      <c r="AR492" s="42">
        <v>0</v>
      </c>
      <c r="AS492" s="42">
        <v>0</v>
      </c>
      <c r="AT492" s="42">
        <v>178097962.12</v>
      </c>
      <c r="AU492" s="42">
        <v>0</v>
      </c>
      <c r="AV492" s="43">
        <f t="shared" si="397"/>
        <v>-266890664.88000488</v>
      </c>
      <c r="AW492" s="43">
        <f t="shared" si="418"/>
        <v>266890664.88</v>
      </c>
      <c r="AX492" s="44">
        <f t="shared" si="416"/>
        <v>-4.8875808715820313E-6</v>
      </c>
    </row>
    <row r="493" spans="1:50" s="45" customFormat="1" ht="15" customHeight="1" x14ac:dyDescent="0.25">
      <c r="A493" s="37">
        <f t="shared" ref="A493:B508" si="437">A492+1</f>
        <v>365</v>
      </c>
      <c r="B493" s="37">
        <f t="shared" si="437"/>
        <v>2</v>
      </c>
      <c r="C493" s="38" t="s">
        <v>587</v>
      </c>
      <c r="D493" s="39" t="s">
        <v>258</v>
      </c>
      <c r="E493" s="40">
        <v>42734</v>
      </c>
      <c r="F493" s="41">
        <f t="shared" si="388"/>
        <v>850402741617</v>
      </c>
      <c r="G493" s="42">
        <f t="shared" si="389"/>
        <v>77405269217</v>
      </c>
      <c r="H493" s="42">
        <v>13335000000</v>
      </c>
      <c r="I493" s="42">
        <v>7650645050</v>
      </c>
      <c r="J493" s="42">
        <v>10000000000</v>
      </c>
      <c r="K493" s="42">
        <v>46419624167</v>
      </c>
      <c r="L493" s="42">
        <f t="shared" si="390"/>
        <v>699518521000</v>
      </c>
      <c r="M493" s="42">
        <v>18452811000</v>
      </c>
      <c r="N493" s="42">
        <v>519152475000</v>
      </c>
      <c r="O493" s="42">
        <v>161913235000</v>
      </c>
      <c r="P493" s="42">
        <f t="shared" si="391"/>
        <v>73478951400</v>
      </c>
      <c r="Q493" s="42">
        <v>0</v>
      </c>
      <c r="R493" s="42">
        <v>0</v>
      </c>
      <c r="S493" s="42">
        <v>31854855000</v>
      </c>
      <c r="T493" s="42">
        <v>0</v>
      </c>
      <c r="U493" s="42">
        <f>34627514000+6136582400+860000000</f>
        <v>41624096400</v>
      </c>
      <c r="V493" s="42">
        <f t="shared" si="392"/>
        <v>860110933484.01001</v>
      </c>
      <c r="W493" s="42">
        <f t="shared" si="393"/>
        <v>511975294513.01001</v>
      </c>
      <c r="X493" s="42">
        <v>404274885100</v>
      </c>
      <c r="Y493" s="42">
        <v>5191298035.9799995</v>
      </c>
      <c r="Z493" s="42">
        <v>3782688000</v>
      </c>
      <c r="AA493" s="42">
        <v>6438000000</v>
      </c>
      <c r="AB493" s="42">
        <v>22444368</v>
      </c>
      <c r="AC493" s="42">
        <v>0</v>
      </c>
      <c r="AD493" s="42">
        <v>90265979009.029999</v>
      </c>
      <c r="AE493" s="42">
        <v>2000000000</v>
      </c>
      <c r="AF493" s="42">
        <f t="shared" si="394"/>
        <v>348135638971</v>
      </c>
      <c r="AG493" s="42">
        <v>22363885500</v>
      </c>
      <c r="AH493" s="42">
        <v>158040020133</v>
      </c>
      <c r="AI493" s="42">
        <v>167731733338</v>
      </c>
      <c r="AJ493" s="42">
        <f t="shared" si="395"/>
        <v>31127527463.73</v>
      </c>
      <c r="AK493" s="42">
        <v>31127527463.73</v>
      </c>
      <c r="AL493" s="42">
        <v>0</v>
      </c>
      <c r="AM493" s="42">
        <v>0</v>
      </c>
      <c r="AN493" s="42">
        <v>0</v>
      </c>
      <c r="AO493" s="42">
        <v>0</v>
      </c>
      <c r="AP493" s="42">
        <v>0</v>
      </c>
      <c r="AQ493" s="42">
        <f t="shared" si="396"/>
        <v>21419335596.720001</v>
      </c>
      <c r="AR493" s="42">
        <v>0</v>
      </c>
      <c r="AS493" s="42">
        <v>2000000000</v>
      </c>
      <c r="AT493" s="42">
        <f>3053031264.27+16366304332.45</f>
        <v>19419335596.720001</v>
      </c>
      <c r="AU493" s="42">
        <v>0</v>
      </c>
      <c r="AV493" s="43">
        <f t="shared" si="397"/>
        <v>-9708191867.0100098</v>
      </c>
      <c r="AW493" s="43">
        <f t="shared" si="418"/>
        <v>9708191867.0099983</v>
      </c>
      <c r="AX493" s="44">
        <f t="shared" si="416"/>
        <v>0</v>
      </c>
    </row>
    <row r="494" spans="1:50" s="45" customFormat="1" ht="15" customHeight="1" x14ac:dyDescent="0.25">
      <c r="A494" s="46">
        <f t="shared" si="437"/>
        <v>366</v>
      </c>
      <c r="B494" s="46">
        <f t="shared" si="437"/>
        <v>3</v>
      </c>
      <c r="C494" s="47" t="s">
        <v>588</v>
      </c>
      <c r="D494" s="58" t="s">
        <v>149</v>
      </c>
      <c r="E494" s="57">
        <v>42704</v>
      </c>
      <c r="F494" s="48">
        <f t="shared" si="388"/>
        <v>2130544394000</v>
      </c>
      <c r="G494" s="49">
        <f t="shared" si="389"/>
        <v>173957196500</v>
      </c>
      <c r="H494" s="49">
        <v>35683033600</v>
      </c>
      <c r="I494" s="49">
        <v>14755621000</v>
      </c>
      <c r="J494" s="49">
        <v>5034969000</v>
      </c>
      <c r="K494" s="49">
        <v>118483572900</v>
      </c>
      <c r="L494" s="49">
        <f t="shared" si="390"/>
        <v>1333747396000</v>
      </c>
      <c r="M494" s="49">
        <v>36988086000</v>
      </c>
      <c r="N494" s="49">
        <v>1088618062000</v>
      </c>
      <c r="O494" s="49">
        <v>208141248000</v>
      </c>
      <c r="P494" s="49">
        <f t="shared" si="391"/>
        <v>622839801500</v>
      </c>
      <c r="Q494" s="49">
        <v>0</v>
      </c>
      <c r="R494" s="49">
        <v>0</v>
      </c>
      <c r="S494" s="49">
        <v>70829114500</v>
      </c>
      <c r="T494" s="49">
        <v>274200291000</v>
      </c>
      <c r="U494" s="49">
        <v>277810396000</v>
      </c>
      <c r="V494" s="49">
        <f t="shared" si="392"/>
        <v>2142597322000</v>
      </c>
      <c r="W494" s="49">
        <f t="shared" si="393"/>
        <v>1358575938500</v>
      </c>
      <c r="X494" s="49">
        <v>932285569740</v>
      </c>
      <c r="Y494" s="49">
        <v>3310970000</v>
      </c>
      <c r="Z494" s="49">
        <v>0</v>
      </c>
      <c r="AA494" s="49">
        <v>44343800000</v>
      </c>
      <c r="AB494" s="49">
        <v>1420000000</v>
      </c>
      <c r="AC494" s="49">
        <v>0</v>
      </c>
      <c r="AD494" s="49">
        <v>374715598760</v>
      </c>
      <c r="AE494" s="49">
        <v>2500000000</v>
      </c>
      <c r="AF494" s="49">
        <f t="shared" si="394"/>
        <v>784021383500</v>
      </c>
      <c r="AG494" s="49">
        <v>25889147500</v>
      </c>
      <c r="AH494" s="49">
        <v>471334126500</v>
      </c>
      <c r="AI494" s="49">
        <v>286798109500</v>
      </c>
      <c r="AJ494" s="49">
        <f t="shared" si="395"/>
        <v>35100000000</v>
      </c>
      <c r="AK494" s="49">
        <v>33600000000</v>
      </c>
      <c r="AL494" s="49">
        <v>0</v>
      </c>
      <c r="AM494" s="49">
        <v>0</v>
      </c>
      <c r="AN494" s="49">
        <v>0</v>
      </c>
      <c r="AO494" s="49">
        <v>0</v>
      </c>
      <c r="AP494" s="49">
        <v>1500000000</v>
      </c>
      <c r="AQ494" s="49">
        <f t="shared" si="396"/>
        <v>23047072000</v>
      </c>
      <c r="AR494" s="49">
        <v>15000000000</v>
      </c>
      <c r="AS494" s="49">
        <v>5000000000</v>
      </c>
      <c r="AT494" s="49">
        <v>3047072000</v>
      </c>
      <c r="AU494" s="49">
        <v>0</v>
      </c>
      <c r="AV494" s="50">
        <f t="shared" si="397"/>
        <v>-12052928000</v>
      </c>
      <c r="AW494" s="50">
        <f t="shared" si="418"/>
        <v>12052928000</v>
      </c>
      <c r="AX494" s="44">
        <f t="shared" si="416"/>
        <v>0</v>
      </c>
    </row>
    <row r="495" spans="1:50" s="45" customFormat="1" ht="15" customHeight="1" x14ac:dyDescent="0.25">
      <c r="A495" s="37">
        <f t="shared" si="437"/>
        <v>367</v>
      </c>
      <c r="B495" s="37">
        <f t="shared" si="437"/>
        <v>4</v>
      </c>
      <c r="C495" s="38" t="s">
        <v>589</v>
      </c>
      <c r="D495" s="39" t="s">
        <v>210</v>
      </c>
      <c r="E495" s="40">
        <v>42734</v>
      </c>
      <c r="F495" s="41">
        <f t="shared" si="388"/>
        <v>1458600095400</v>
      </c>
      <c r="G495" s="42">
        <f t="shared" si="389"/>
        <v>166356945000</v>
      </c>
      <c r="H495" s="42">
        <f>VLOOKUP(C495,[1]Sheet2!$A$1:$AS$610,6,FALSE)</f>
        <v>31961599000</v>
      </c>
      <c r="I495" s="42">
        <f>VLOOKUP(C495,[1]Sheet2!$A$1:$AS$610,7,FALSE)</f>
        <v>22195423000</v>
      </c>
      <c r="J495" s="42">
        <f>VLOOKUP(C495,[1]Sheet2!$A$1:$AS$610,8,FALSE)</f>
        <v>3000000000</v>
      </c>
      <c r="K495" s="42">
        <f>VLOOKUP(C495,[1]Sheet2!$A$1:$AS$610,9,FALSE)</f>
        <v>109199923000</v>
      </c>
      <c r="L495" s="42">
        <f t="shared" si="390"/>
        <v>942049911000</v>
      </c>
      <c r="M495" s="42">
        <f>VLOOKUP(C495,[1]Sheet2!$A$1:$AS$610,11,FALSE)</f>
        <v>48540047000</v>
      </c>
      <c r="N495" s="42">
        <f>VLOOKUP(C495,[1]Sheet2!$A$1:$AS$610,12,FALSE)</f>
        <v>716654228000</v>
      </c>
      <c r="O495" s="42">
        <f>VLOOKUP(C495,[1]Sheet2!$A$1:$AS$610,13,FALSE)</f>
        <v>176855636000</v>
      </c>
      <c r="P495" s="42">
        <f t="shared" si="391"/>
        <v>350193239400</v>
      </c>
      <c r="Q495" s="42">
        <f>VLOOKUP(C495,[1]Sheet2!$A$1:$AS$610,15,FALSE)</f>
        <v>0</v>
      </c>
      <c r="R495" s="42">
        <f>VLOOKUP(C495,[1]Sheet2!$A$1:$AS$610,16,FALSE)</f>
        <v>0</v>
      </c>
      <c r="S495" s="42">
        <f>VLOOKUP(C495,[1]Sheet2!$A$1:$AS$610,17,FALSE)</f>
        <v>45000000000</v>
      </c>
      <c r="T495" s="42">
        <f>VLOOKUP(C495,[1]Sheet2!$A$1:$AS$610,18,FALSE)</f>
        <v>291403089000</v>
      </c>
      <c r="U495" s="42">
        <f>VLOOKUP(C495,[1]Sheet2!$A$1:$AS$610,19,FALSE)</f>
        <v>13790150400</v>
      </c>
      <c r="V495" s="42">
        <f t="shared" si="392"/>
        <v>1428600095400</v>
      </c>
      <c r="W495" s="42">
        <f t="shared" si="393"/>
        <v>841098702350</v>
      </c>
      <c r="X495" s="42">
        <f>VLOOKUP(C495,[1]Sheet2!$A$1:$AS$610,22,FALSE)</f>
        <v>576863871750</v>
      </c>
      <c r="Y495" s="42">
        <f>VLOOKUP(C495,[1]Sheet2!$A$1:$AS$610,23,FALSE)</f>
        <v>5000000000</v>
      </c>
      <c r="Z495" s="42">
        <f>VLOOKUP(C495,[1]Sheet2!$A$1:$AS$610,24,FALSE)</f>
        <v>0</v>
      </c>
      <c r="AA495" s="42">
        <f>VLOOKUP(C495,[1]Sheet2!$A$1:$AS$610,25,FALSE)</f>
        <v>88444600000</v>
      </c>
      <c r="AB495" s="42">
        <f>VLOOKUP(C495,[1]Sheet2!$A$1:$AS$610,26,FALSE)</f>
        <v>955302000</v>
      </c>
      <c r="AC495" s="42">
        <f>VLOOKUP(C495,[1]Sheet2!$A$1:$AS$610,27,FALSE)</f>
        <v>4890385100</v>
      </c>
      <c r="AD495" s="42">
        <f>VLOOKUP(C495,[1]Sheet2!$A$1:$AS$610,28,FALSE)</f>
        <v>164444543500</v>
      </c>
      <c r="AE495" s="42">
        <f>VLOOKUP(C495,[1]Sheet2!$A$1:$AS$610,29,FALSE)</f>
        <v>500000000</v>
      </c>
      <c r="AF495" s="42">
        <f t="shared" si="394"/>
        <v>587501393050</v>
      </c>
      <c r="AG495" s="42">
        <f>VLOOKUP(C495,[1]Sheet2!$A$1:$AS$610,31,FALSE)</f>
        <v>59331511900</v>
      </c>
      <c r="AH495" s="42">
        <f>VLOOKUP(C495,[1]Sheet2!$A$1:$AS$610,32,FALSE)</f>
        <v>267003961635</v>
      </c>
      <c r="AI495" s="42">
        <f>VLOOKUP(C495,[1]Sheet2!$A$1:$AS$610,33,FALSE)</f>
        <v>261165919515</v>
      </c>
      <c r="AJ495" s="42">
        <f t="shared" si="395"/>
        <v>0</v>
      </c>
      <c r="AK495" s="42">
        <f>VLOOKUP(C495,[1]Sheet2!$A$1:$AS$610,35,FALSE)</f>
        <v>0</v>
      </c>
      <c r="AL495" s="42">
        <f>VLOOKUP(C495,[1]Sheet2!$A$1:$AS$610,36,FALSE)</f>
        <v>0</v>
      </c>
      <c r="AM495" s="42">
        <f>VLOOKUP(C495,[1]Sheet2!$A$1:$AS$610,37,FALSE)</f>
        <v>0</v>
      </c>
      <c r="AN495" s="42">
        <f>VLOOKUP(C495,[1]Sheet2!$A$1:$AS$610,38,FALSE)</f>
        <v>0</v>
      </c>
      <c r="AO495" s="42">
        <f>VLOOKUP(C495,[1]Sheet2!$A$1:$AS$610,39,FALSE)</f>
        <v>0</v>
      </c>
      <c r="AP495" s="42">
        <f>VLOOKUP(C495,[1]Sheet2!$A$1:$AS$610,40,FALSE)</f>
        <v>0</v>
      </c>
      <c r="AQ495" s="42">
        <f t="shared" si="396"/>
        <v>30000000000</v>
      </c>
      <c r="AR495" s="42">
        <f>VLOOKUP(C495,[1]Sheet2!$A$1:$AS$610,42,FALSE)</f>
        <v>0</v>
      </c>
      <c r="AS495" s="42">
        <f>VLOOKUP(C495,[1]Sheet2!$A$1:$AS$610,43,FALSE)</f>
        <v>3000000000</v>
      </c>
      <c r="AT495" s="42">
        <f>VLOOKUP(C495,[1]Sheet2!$A$1:$AS$610,44,FALSE)</f>
        <v>27000000000</v>
      </c>
      <c r="AU495" s="42">
        <f>VLOOKUP(C495,[1]Sheet2!$A$1:$AS$610,45,FALSE)</f>
        <v>0</v>
      </c>
      <c r="AV495" s="43">
        <f t="shared" si="397"/>
        <v>30000000000</v>
      </c>
      <c r="AW495" s="43">
        <f t="shared" si="418"/>
        <v>-30000000000</v>
      </c>
      <c r="AX495" s="44">
        <f t="shared" si="416"/>
        <v>0</v>
      </c>
    </row>
    <row r="496" spans="1:50" s="45" customFormat="1" ht="15" customHeight="1" x14ac:dyDescent="0.25">
      <c r="A496" s="37">
        <f t="shared" si="437"/>
        <v>368</v>
      </c>
      <c r="B496" s="37">
        <f t="shared" si="437"/>
        <v>5</v>
      </c>
      <c r="C496" s="47" t="s">
        <v>590</v>
      </c>
      <c r="D496" s="39" t="s">
        <v>210</v>
      </c>
      <c r="E496" s="40">
        <v>42731</v>
      </c>
      <c r="F496" s="41">
        <f t="shared" si="388"/>
        <v>976840113246</v>
      </c>
      <c r="G496" s="42">
        <f t="shared" si="389"/>
        <v>102781017420</v>
      </c>
      <c r="H496" s="42">
        <v>8155000000</v>
      </c>
      <c r="I496" s="42">
        <v>26071547500</v>
      </c>
      <c r="J496" s="42">
        <v>7550000000</v>
      </c>
      <c r="K496" s="42">
        <v>61004469920</v>
      </c>
      <c r="L496" s="42">
        <f t="shared" si="390"/>
        <v>743531374000</v>
      </c>
      <c r="M496" s="42">
        <v>20561917000</v>
      </c>
      <c r="N496" s="42">
        <v>543890364000</v>
      </c>
      <c r="O496" s="42">
        <v>179079093000</v>
      </c>
      <c r="P496" s="42">
        <f t="shared" si="391"/>
        <v>130527721826</v>
      </c>
      <c r="Q496" s="42">
        <v>6336630000</v>
      </c>
      <c r="R496" s="42">
        <v>0</v>
      </c>
      <c r="S496" s="42">
        <v>29928158226</v>
      </c>
      <c r="T496" s="42">
        <v>0</v>
      </c>
      <c r="U496" s="42">
        <f>89128443000+5134490600</f>
        <v>94262933600</v>
      </c>
      <c r="V496" s="42">
        <f t="shared" si="392"/>
        <v>1014290113246</v>
      </c>
      <c r="W496" s="42">
        <f t="shared" si="393"/>
        <v>550649677352</v>
      </c>
      <c r="X496" s="42">
        <v>408589581512</v>
      </c>
      <c r="Y496" s="42">
        <v>0</v>
      </c>
      <c r="Z496" s="42">
        <v>0</v>
      </c>
      <c r="AA496" s="42">
        <v>19430100000</v>
      </c>
      <c r="AB496" s="42">
        <v>1708000000</v>
      </c>
      <c r="AC496" s="42">
        <v>0</v>
      </c>
      <c r="AD496" s="42">
        <v>120171995840</v>
      </c>
      <c r="AE496" s="42">
        <v>750000000</v>
      </c>
      <c r="AF496" s="42">
        <f t="shared" si="394"/>
        <v>463640435894</v>
      </c>
      <c r="AG496" s="42">
        <v>30611296690</v>
      </c>
      <c r="AH496" s="42">
        <v>257774898108</v>
      </c>
      <c r="AI496" s="42">
        <v>175254241096</v>
      </c>
      <c r="AJ496" s="42">
        <f t="shared" si="395"/>
        <v>49850000000</v>
      </c>
      <c r="AK496" s="42">
        <v>49750000000</v>
      </c>
      <c r="AL496" s="42">
        <v>0</v>
      </c>
      <c r="AM496" s="42">
        <v>0</v>
      </c>
      <c r="AN496" s="42">
        <v>0</v>
      </c>
      <c r="AO496" s="42">
        <v>100000000</v>
      </c>
      <c r="AP496" s="42">
        <v>0</v>
      </c>
      <c r="AQ496" s="42">
        <f t="shared" si="396"/>
        <v>12400000000</v>
      </c>
      <c r="AR496" s="42">
        <v>12000000000</v>
      </c>
      <c r="AS496" s="42">
        <v>0</v>
      </c>
      <c r="AT496" s="42">
        <v>400000000</v>
      </c>
      <c r="AU496" s="42">
        <v>0</v>
      </c>
      <c r="AV496" s="43">
        <f t="shared" si="397"/>
        <v>-37450000000</v>
      </c>
      <c r="AW496" s="43">
        <f t="shared" si="418"/>
        <v>37450000000</v>
      </c>
      <c r="AX496" s="44">
        <f t="shared" si="416"/>
        <v>0</v>
      </c>
    </row>
    <row r="497" spans="1:50" s="45" customFormat="1" ht="15" customHeight="1" x14ac:dyDescent="0.25">
      <c r="A497" s="37">
        <f t="shared" si="437"/>
        <v>369</v>
      </c>
      <c r="B497" s="37">
        <f t="shared" si="437"/>
        <v>6</v>
      </c>
      <c r="C497" s="38" t="s">
        <v>591</v>
      </c>
      <c r="D497" s="39" t="s">
        <v>94</v>
      </c>
      <c r="E497" s="40">
        <v>42733</v>
      </c>
      <c r="F497" s="41">
        <f t="shared" si="388"/>
        <v>1528331162197</v>
      </c>
      <c r="G497" s="42">
        <f t="shared" si="389"/>
        <v>158736717741</v>
      </c>
      <c r="H497" s="42">
        <v>71813135430</v>
      </c>
      <c r="I497" s="42">
        <v>52879598811</v>
      </c>
      <c r="J497" s="42">
        <v>4825000000</v>
      </c>
      <c r="K497" s="42">
        <v>29218983500</v>
      </c>
      <c r="L497" s="42">
        <f t="shared" si="390"/>
        <v>1205490387000</v>
      </c>
      <c r="M497" s="42">
        <v>25003809000</v>
      </c>
      <c r="N497" s="42">
        <v>850677296000</v>
      </c>
      <c r="O497" s="42">
        <v>329809282000</v>
      </c>
      <c r="P497" s="42">
        <f t="shared" si="391"/>
        <v>164104057456</v>
      </c>
      <c r="Q497" s="42">
        <v>0</v>
      </c>
      <c r="R497" s="42">
        <v>0</v>
      </c>
      <c r="S497" s="42">
        <v>62353731456</v>
      </c>
      <c r="T497" s="42">
        <v>0</v>
      </c>
      <c r="U497" s="42">
        <f>100250326000+1500000000</f>
        <v>101750326000</v>
      </c>
      <c r="V497" s="42">
        <f t="shared" si="392"/>
        <v>1539541860443.3701</v>
      </c>
      <c r="W497" s="42">
        <f t="shared" si="393"/>
        <v>877221727967.81006</v>
      </c>
      <c r="X497" s="42">
        <v>679389820555.81006</v>
      </c>
      <c r="Y497" s="42">
        <v>0</v>
      </c>
      <c r="Z497" s="42">
        <v>0</v>
      </c>
      <c r="AA497" s="42">
        <v>7176600000</v>
      </c>
      <c r="AB497" s="42">
        <v>382550000</v>
      </c>
      <c r="AC497" s="42">
        <v>0</v>
      </c>
      <c r="AD497" s="42">
        <v>189772757412</v>
      </c>
      <c r="AE497" s="42">
        <v>500000000</v>
      </c>
      <c r="AF497" s="42">
        <f t="shared" si="394"/>
        <v>662320132475.56006</v>
      </c>
      <c r="AG497" s="42">
        <v>27910075921.970001</v>
      </c>
      <c r="AH497" s="42">
        <v>261698382302.23001</v>
      </c>
      <c r="AI497" s="42">
        <v>372711674251.35999</v>
      </c>
      <c r="AJ497" s="42">
        <f t="shared" si="395"/>
        <v>49210698246.370003</v>
      </c>
      <c r="AK497" s="42">
        <v>49210698246.370003</v>
      </c>
      <c r="AL497" s="42">
        <v>0</v>
      </c>
      <c r="AM497" s="42">
        <v>0</v>
      </c>
      <c r="AN497" s="42">
        <v>0</v>
      </c>
      <c r="AO497" s="42">
        <v>0</v>
      </c>
      <c r="AP497" s="42">
        <v>0</v>
      </c>
      <c r="AQ497" s="42">
        <f t="shared" si="396"/>
        <v>38000000000</v>
      </c>
      <c r="AR497" s="42">
        <v>38000000000</v>
      </c>
      <c r="AS497" s="42">
        <v>0</v>
      </c>
      <c r="AT497" s="42">
        <v>0</v>
      </c>
      <c r="AU497" s="42">
        <v>0</v>
      </c>
      <c r="AV497" s="43">
        <f t="shared" si="397"/>
        <v>-11210698246.370117</v>
      </c>
      <c r="AW497" s="43">
        <f t="shared" si="418"/>
        <v>11210698246.370003</v>
      </c>
      <c r="AX497" s="44">
        <f t="shared" si="416"/>
        <v>-1.1444091796875E-4</v>
      </c>
    </row>
    <row r="498" spans="1:50" s="45" customFormat="1" ht="15" customHeight="1" x14ac:dyDescent="0.25">
      <c r="A498" s="37">
        <f t="shared" si="437"/>
        <v>370</v>
      </c>
      <c r="B498" s="37">
        <f t="shared" si="437"/>
        <v>7</v>
      </c>
      <c r="C498" s="38" t="s">
        <v>592</v>
      </c>
      <c r="D498" s="39" t="s">
        <v>86</v>
      </c>
      <c r="E498" s="40">
        <v>42838</v>
      </c>
      <c r="F498" s="41">
        <f t="shared" si="388"/>
        <v>1120694972784</v>
      </c>
      <c r="G498" s="42">
        <f t="shared" si="389"/>
        <v>113182239184</v>
      </c>
      <c r="H498" s="42">
        <v>10155000000</v>
      </c>
      <c r="I498" s="42">
        <v>76615781113</v>
      </c>
      <c r="J498" s="42">
        <v>5442783121</v>
      </c>
      <c r="K498" s="42">
        <v>20968674950</v>
      </c>
      <c r="L498" s="42">
        <f t="shared" si="390"/>
        <v>887110689000</v>
      </c>
      <c r="M498" s="42">
        <v>20974368000</v>
      </c>
      <c r="N498" s="42">
        <v>623627155000</v>
      </c>
      <c r="O498" s="42">
        <v>242509166000</v>
      </c>
      <c r="P498" s="42">
        <f t="shared" si="391"/>
        <v>120402044600</v>
      </c>
      <c r="Q498" s="42">
        <v>2362305000</v>
      </c>
      <c r="R498" s="42">
        <v>0</v>
      </c>
      <c r="S498" s="42">
        <v>41370000000</v>
      </c>
      <c r="T498" s="42">
        <v>6152212600</v>
      </c>
      <c r="U498" s="42">
        <v>70517527000</v>
      </c>
      <c r="V498" s="42">
        <f t="shared" si="392"/>
        <v>1192235004415</v>
      </c>
      <c r="W498" s="42">
        <f t="shared" si="393"/>
        <v>594767541286</v>
      </c>
      <c r="X498" s="42">
        <v>455895230722</v>
      </c>
      <c r="Y498" s="42">
        <v>0</v>
      </c>
      <c r="Z498" s="42">
        <v>0</v>
      </c>
      <c r="AA498" s="42">
        <v>15089830500</v>
      </c>
      <c r="AB498" s="42">
        <v>300000000</v>
      </c>
      <c r="AC498" s="42">
        <v>0</v>
      </c>
      <c r="AD498" s="42">
        <v>120251175079</v>
      </c>
      <c r="AE498" s="42">
        <v>3231304985</v>
      </c>
      <c r="AF498" s="42">
        <f t="shared" si="394"/>
        <v>597467463129</v>
      </c>
      <c r="AG498" s="42">
        <v>8676090720</v>
      </c>
      <c r="AH498" s="42">
        <v>344123343959</v>
      </c>
      <c r="AI498" s="42">
        <v>244668028450</v>
      </c>
      <c r="AJ498" s="42">
        <f t="shared" si="395"/>
        <v>71540031631</v>
      </c>
      <c r="AK498" s="42">
        <v>71540031631</v>
      </c>
      <c r="AL498" s="42">
        <v>0</v>
      </c>
      <c r="AM498" s="42">
        <v>0</v>
      </c>
      <c r="AN498" s="42">
        <v>0</v>
      </c>
      <c r="AO498" s="42">
        <v>0</v>
      </c>
      <c r="AP498" s="42">
        <v>0</v>
      </c>
      <c r="AQ498" s="42">
        <f t="shared" si="396"/>
        <v>0</v>
      </c>
      <c r="AR498" s="42">
        <v>0</v>
      </c>
      <c r="AS498" s="42">
        <v>0</v>
      </c>
      <c r="AT498" s="42">
        <v>0</v>
      </c>
      <c r="AU498" s="42">
        <v>0</v>
      </c>
      <c r="AV498" s="43">
        <f t="shared" si="397"/>
        <v>-71540031631</v>
      </c>
      <c r="AW498" s="43">
        <f t="shared" si="418"/>
        <v>71540031631</v>
      </c>
      <c r="AX498" s="44">
        <f t="shared" si="416"/>
        <v>0</v>
      </c>
    </row>
    <row r="499" spans="1:50" s="45" customFormat="1" ht="15" customHeight="1" x14ac:dyDescent="0.25">
      <c r="A499" s="37">
        <f t="shared" si="437"/>
        <v>371</v>
      </c>
      <c r="B499" s="37">
        <f t="shared" si="437"/>
        <v>8</v>
      </c>
      <c r="C499" s="47" t="s">
        <v>593</v>
      </c>
      <c r="D499" s="39" t="s">
        <v>99</v>
      </c>
      <c r="E499" s="40">
        <v>42734</v>
      </c>
      <c r="F499" s="48">
        <v>1273575827000</v>
      </c>
      <c r="G499" s="49">
        <v>99157130000</v>
      </c>
      <c r="H499" s="49">
        <v>15515000000</v>
      </c>
      <c r="I499" s="49">
        <v>11027500000</v>
      </c>
      <c r="J499" s="49">
        <v>5000000000</v>
      </c>
      <c r="K499" s="49">
        <v>67614630000</v>
      </c>
      <c r="L499" s="49">
        <v>892576857000</v>
      </c>
      <c r="M499" s="49">
        <v>17100786000</v>
      </c>
      <c r="N499" s="49">
        <v>689096791000</v>
      </c>
      <c r="O499" s="49">
        <v>186379280000</v>
      </c>
      <c r="P499" s="49">
        <v>281841840000</v>
      </c>
      <c r="Q499" s="49">
        <v>8986465000</v>
      </c>
      <c r="R499" s="49">
        <v>0</v>
      </c>
      <c r="S499" s="49">
        <v>31075000000</v>
      </c>
      <c r="T499" s="49">
        <v>72890600000</v>
      </c>
      <c r="U499" s="49">
        <v>168889775000</v>
      </c>
      <c r="V499" s="49">
        <v>1323625245929</v>
      </c>
      <c r="W499" s="49">
        <v>748936183547</v>
      </c>
      <c r="X499" s="49">
        <v>490615771267</v>
      </c>
      <c r="Y499" s="49">
        <v>0</v>
      </c>
      <c r="Z499" s="49">
        <v>0</v>
      </c>
      <c r="AA499" s="49">
        <v>17077700000</v>
      </c>
      <c r="AB499" s="49">
        <v>592000000</v>
      </c>
      <c r="AC499" s="49">
        <v>2660364000</v>
      </c>
      <c r="AD499" s="49">
        <v>234990348280</v>
      </c>
      <c r="AE499" s="49">
        <v>3000000000</v>
      </c>
      <c r="AF499" s="49">
        <v>574689062382</v>
      </c>
      <c r="AG499" s="49">
        <v>20907707500</v>
      </c>
      <c r="AH499" s="49">
        <v>341425041636</v>
      </c>
      <c r="AI499" s="49">
        <v>212356313246</v>
      </c>
      <c r="AJ499" s="49">
        <v>57061924678</v>
      </c>
      <c r="AK499" s="49">
        <v>32107767780</v>
      </c>
      <c r="AL499" s="49">
        <v>0</v>
      </c>
      <c r="AM499" s="49">
        <v>0</v>
      </c>
      <c r="AN499" s="49">
        <v>0</v>
      </c>
      <c r="AO499" s="49">
        <v>0</v>
      </c>
      <c r="AP499" s="49">
        <v>24954156898</v>
      </c>
      <c r="AQ499" s="49">
        <v>7012505749</v>
      </c>
      <c r="AR499" s="49">
        <v>0</v>
      </c>
      <c r="AS499" s="49">
        <v>7000000000</v>
      </c>
      <c r="AT499" s="49">
        <v>12505749</v>
      </c>
      <c r="AU499" s="49">
        <v>0</v>
      </c>
      <c r="AV499" s="50">
        <v>-50049418929</v>
      </c>
      <c r="AW499" s="50">
        <v>50049418929</v>
      </c>
      <c r="AX499" s="44">
        <v>0</v>
      </c>
    </row>
    <row r="500" spans="1:50" s="45" customFormat="1" ht="15" customHeight="1" x14ac:dyDescent="0.25">
      <c r="A500" s="37">
        <f t="shared" si="437"/>
        <v>372</v>
      </c>
      <c r="B500" s="37">
        <f t="shared" si="437"/>
        <v>9</v>
      </c>
      <c r="C500" s="38" t="s">
        <v>594</v>
      </c>
      <c r="D500" s="39" t="s">
        <v>185</v>
      </c>
      <c r="E500" s="40">
        <v>42734</v>
      </c>
      <c r="F500" s="41">
        <f t="shared" si="388"/>
        <v>1337428113229</v>
      </c>
      <c r="G500" s="42">
        <f t="shared" si="389"/>
        <v>221540602282</v>
      </c>
      <c r="H500" s="42">
        <v>123322970150</v>
      </c>
      <c r="I500" s="42">
        <v>11277843112</v>
      </c>
      <c r="J500" s="42">
        <v>24200000000</v>
      </c>
      <c r="K500" s="42">
        <v>62739789020</v>
      </c>
      <c r="L500" s="42">
        <f t="shared" si="390"/>
        <v>796211925907</v>
      </c>
      <c r="M500" s="42">
        <v>109012898597</v>
      </c>
      <c r="N500" s="42">
        <v>590495869310</v>
      </c>
      <c r="O500" s="42">
        <v>96703158000</v>
      </c>
      <c r="P500" s="42">
        <f t="shared" si="391"/>
        <v>319675585040</v>
      </c>
      <c r="Q500" s="42">
        <v>36099460240</v>
      </c>
      <c r="R500" s="42">
        <v>0</v>
      </c>
      <c r="S500" s="42">
        <v>127279950000</v>
      </c>
      <c r="T500" s="42">
        <v>51728516000</v>
      </c>
      <c r="U500" s="42">
        <v>104567658800</v>
      </c>
      <c r="V500" s="42">
        <f t="shared" si="392"/>
        <v>1361928113229</v>
      </c>
      <c r="W500" s="42">
        <f t="shared" si="393"/>
        <v>607544534941</v>
      </c>
      <c r="X500" s="42">
        <v>397473162560</v>
      </c>
      <c r="Y500" s="42">
        <v>0</v>
      </c>
      <c r="Z500" s="42">
        <v>1800000000</v>
      </c>
      <c r="AA500" s="42">
        <v>7641000000</v>
      </c>
      <c r="AB500" s="42">
        <v>16075200000</v>
      </c>
      <c r="AC500" s="42">
        <v>9516406000</v>
      </c>
      <c r="AD500" s="42">
        <v>174038766381</v>
      </c>
      <c r="AE500" s="42">
        <v>1000000000</v>
      </c>
      <c r="AF500" s="42">
        <f t="shared" si="394"/>
        <v>754383578288</v>
      </c>
      <c r="AG500" s="42">
        <v>6634146000</v>
      </c>
      <c r="AH500" s="42">
        <v>380380236846</v>
      </c>
      <c r="AI500" s="42">
        <v>367369195442</v>
      </c>
      <c r="AJ500" s="42">
        <f t="shared" si="395"/>
        <v>24500000000</v>
      </c>
      <c r="AK500" s="42">
        <v>24500000000</v>
      </c>
      <c r="AL500" s="42">
        <v>0</v>
      </c>
      <c r="AM500" s="42">
        <v>0</v>
      </c>
      <c r="AN500" s="42">
        <v>0</v>
      </c>
      <c r="AO500" s="42">
        <v>0</v>
      </c>
      <c r="AP500" s="42">
        <v>0</v>
      </c>
      <c r="AQ500" s="42">
        <f t="shared" si="396"/>
        <v>0</v>
      </c>
      <c r="AR500" s="42">
        <v>0</v>
      </c>
      <c r="AS500" s="42">
        <v>0</v>
      </c>
      <c r="AT500" s="42">
        <v>0</v>
      </c>
      <c r="AU500" s="42">
        <v>0</v>
      </c>
      <c r="AV500" s="43">
        <f t="shared" si="397"/>
        <v>-24500000000</v>
      </c>
      <c r="AW500" s="43">
        <f t="shared" si="418"/>
        <v>24500000000</v>
      </c>
      <c r="AX500" s="44">
        <f t="shared" si="416"/>
        <v>0</v>
      </c>
    </row>
    <row r="501" spans="1:50" s="45" customFormat="1" ht="15" customHeight="1" x14ac:dyDescent="0.25">
      <c r="A501" s="37">
        <f t="shared" si="437"/>
        <v>373</v>
      </c>
      <c r="B501" s="37">
        <f t="shared" si="437"/>
        <v>10</v>
      </c>
      <c r="C501" s="38" t="s">
        <v>595</v>
      </c>
      <c r="D501" s="39" t="s">
        <v>149</v>
      </c>
      <c r="E501" s="40">
        <v>42735</v>
      </c>
      <c r="F501" s="41">
        <f t="shared" si="388"/>
        <v>1185155781000</v>
      </c>
      <c r="G501" s="42">
        <f t="shared" si="389"/>
        <v>94571011800</v>
      </c>
      <c r="H501" s="42">
        <f>VLOOKUP(C501,[1]Sheet2!$A$1:$AS$610,6,FALSE)</f>
        <v>14415330200</v>
      </c>
      <c r="I501" s="42">
        <f>VLOOKUP(C501,[1]Sheet2!$A$1:$AS$610,7,FALSE)</f>
        <v>8295010600</v>
      </c>
      <c r="J501" s="42">
        <f>VLOOKUP(C501,[1]Sheet2!$A$1:$AS$610,8,FALSE)</f>
        <v>1473460624</v>
      </c>
      <c r="K501" s="42">
        <f>VLOOKUP(C501,[1]Sheet2!$A$1:$AS$610,9,FALSE)</f>
        <v>70387210376</v>
      </c>
      <c r="L501" s="42">
        <f t="shared" si="390"/>
        <v>832818240000</v>
      </c>
      <c r="M501" s="42">
        <f>VLOOKUP(C501,[1]Sheet2!$A$1:$AS$610,11,FALSE)</f>
        <v>22996104000</v>
      </c>
      <c r="N501" s="42">
        <f>VLOOKUP(C501,[1]Sheet2!$A$1:$AS$610,12,FALSE)</f>
        <v>659185799000</v>
      </c>
      <c r="O501" s="42">
        <f>VLOOKUP(C501,[1]Sheet2!$A$1:$AS$610,13,FALSE)</f>
        <v>150636337000</v>
      </c>
      <c r="P501" s="42">
        <f t="shared" si="391"/>
        <v>257766529200</v>
      </c>
      <c r="Q501" s="42">
        <f>VLOOKUP(C501,[1]Sheet2!$A$1:$AS$610,15,FALSE)</f>
        <v>263727900</v>
      </c>
      <c r="R501" s="42">
        <f>VLOOKUP(C501,[1]Sheet2!$A$1:$AS$610,16,FALSE)</f>
        <v>0</v>
      </c>
      <c r="S501" s="42">
        <f>VLOOKUP(C501,[1]Sheet2!$A$1:$AS$610,17,FALSE)</f>
        <v>44311263500</v>
      </c>
      <c r="T501" s="42">
        <f>VLOOKUP(C501,[1]Sheet2!$A$1:$AS$610,18,FALSE)</f>
        <v>76011789000</v>
      </c>
      <c r="U501" s="42">
        <f>VLOOKUP(C501,[1]Sheet2!$A$1:$AS$610,19,FALSE)</f>
        <v>137179748800</v>
      </c>
      <c r="V501" s="42">
        <f t="shared" si="392"/>
        <v>1213544983300</v>
      </c>
      <c r="W501" s="42">
        <f t="shared" si="393"/>
        <v>649337025600</v>
      </c>
      <c r="X501" s="42">
        <f>VLOOKUP(C501,[1]Sheet2!$A$1:$AS$610,22,FALSE)</f>
        <v>429709521600</v>
      </c>
      <c r="Y501" s="42">
        <f>VLOOKUP(C501,[1]Sheet2!$A$1:$AS$610,23,FALSE)</f>
        <v>0</v>
      </c>
      <c r="Z501" s="42">
        <f>VLOOKUP(C501,[1]Sheet2!$A$1:$AS$610,24,FALSE)</f>
        <v>100000000</v>
      </c>
      <c r="AA501" s="42">
        <f>VLOOKUP(C501,[1]Sheet2!$A$1:$AS$610,25,FALSE)</f>
        <v>13821490000</v>
      </c>
      <c r="AB501" s="42">
        <f>VLOOKUP(C501,[1]Sheet2!$A$1:$AS$610,26,FALSE)</f>
        <v>360000000</v>
      </c>
      <c r="AC501" s="42">
        <f>VLOOKUP(C501,[1]Sheet2!$A$1:$AS$610,27,FALSE)</f>
        <v>1826034000</v>
      </c>
      <c r="AD501" s="42">
        <f>VLOOKUP(C501,[1]Sheet2!$A$1:$AS$610,28,FALSE)</f>
        <v>202519980000</v>
      </c>
      <c r="AE501" s="42">
        <f>VLOOKUP(C501,[1]Sheet2!$A$1:$AS$610,29,FALSE)</f>
        <v>1000000000</v>
      </c>
      <c r="AF501" s="42">
        <f t="shared" si="394"/>
        <v>564207957700</v>
      </c>
      <c r="AG501" s="42">
        <f>VLOOKUP(C501,[1]Sheet2!$A$1:$AS$610,31,FALSE)</f>
        <v>24462566000</v>
      </c>
      <c r="AH501" s="42">
        <f>VLOOKUP(C501,[1]Sheet2!$A$1:$AS$610,32,FALSE)</f>
        <v>264599307775</v>
      </c>
      <c r="AI501" s="42">
        <f>VLOOKUP(C501,[1]Sheet2!$A$1:$AS$610,33,FALSE)</f>
        <v>275146083925</v>
      </c>
      <c r="AJ501" s="42">
        <f t="shared" si="395"/>
        <v>33389202300</v>
      </c>
      <c r="AK501" s="42">
        <f>VLOOKUP(C501,[1]Sheet2!$A$1:$AS$610,35,FALSE)</f>
        <v>33389202300</v>
      </c>
      <c r="AL501" s="42">
        <f>VLOOKUP(C501,[1]Sheet2!$A$1:$AS$610,36,FALSE)</f>
        <v>0</v>
      </c>
      <c r="AM501" s="42">
        <f>VLOOKUP(C501,[1]Sheet2!$A$1:$AS$610,37,FALSE)</f>
        <v>0</v>
      </c>
      <c r="AN501" s="42">
        <f>VLOOKUP(C501,[1]Sheet2!$A$1:$AS$610,38,FALSE)</f>
        <v>0</v>
      </c>
      <c r="AO501" s="42">
        <f>VLOOKUP(C501,[1]Sheet2!$A$1:$AS$610,39,FALSE)</f>
        <v>0</v>
      </c>
      <c r="AP501" s="42">
        <f>VLOOKUP(C501,[1]Sheet2!$A$1:$AS$610,40,FALSE)</f>
        <v>0</v>
      </c>
      <c r="AQ501" s="42">
        <f t="shared" si="396"/>
        <v>5000000000</v>
      </c>
      <c r="AR501" s="42">
        <f>VLOOKUP(C501,[1]Sheet2!$A$1:$AS$610,42,FALSE)</f>
        <v>0</v>
      </c>
      <c r="AS501" s="42">
        <f>VLOOKUP(C501,[1]Sheet2!$A$1:$AS$610,43,FALSE)</f>
        <v>5000000000</v>
      </c>
      <c r="AT501" s="42">
        <f>VLOOKUP(C501,[1]Sheet2!$A$1:$AS$610,44,FALSE)</f>
        <v>0</v>
      </c>
      <c r="AU501" s="42">
        <f>VLOOKUP(C501,[1]Sheet2!$A$1:$AS$610,45,FALSE)</f>
        <v>0</v>
      </c>
      <c r="AV501" s="43">
        <f t="shared" si="397"/>
        <v>-28389202300</v>
      </c>
      <c r="AW501" s="43">
        <f t="shared" si="418"/>
        <v>28389202300</v>
      </c>
      <c r="AX501" s="44">
        <f t="shared" si="416"/>
        <v>0</v>
      </c>
    </row>
    <row r="502" spans="1:50" s="45" customFormat="1" ht="15" customHeight="1" x14ac:dyDescent="0.25">
      <c r="A502" s="37">
        <f t="shared" si="437"/>
        <v>374</v>
      </c>
      <c r="B502" s="37">
        <f t="shared" si="437"/>
        <v>11</v>
      </c>
      <c r="C502" s="38" t="s">
        <v>596</v>
      </c>
      <c r="D502" s="39" t="s">
        <v>176</v>
      </c>
      <c r="E502" s="40">
        <v>42704</v>
      </c>
      <c r="F502" s="41">
        <f t="shared" si="388"/>
        <v>1259001104000</v>
      </c>
      <c r="G502" s="42">
        <f t="shared" si="389"/>
        <v>180353000000</v>
      </c>
      <c r="H502" s="42">
        <v>83751000000</v>
      </c>
      <c r="I502" s="42">
        <v>62687000000</v>
      </c>
      <c r="J502" s="42">
        <v>11865000000</v>
      </c>
      <c r="K502" s="42">
        <v>22050000000</v>
      </c>
      <c r="L502" s="42">
        <f t="shared" si="390"/>
        <v>853112471000</v>
      </c>
      <c r="M502" s="42">
        <v>28373069000</v>
      </c>
      <c r="N502" s="42">
        <v>704125166000</v>
      </c>
      <c r="O502" s="42">
        <v>120614236000</v>
      </c>
      <c r="P502" s="42">
        <f t="shared" si="391"/>
        <v>225535633000</v>
      </c>
      <c r="Q502" s="42">
        <v>0</v>
      </c>
      <c r="R502" s="42">
        <v>0</v>
      </c>
      <c r="S502" s="42">
        <v>52739953000</v>
      </c>
      <c r="T502" s="42">
        <v>98421867000</v>
      </c>
      <c r="U502" s="42">
        <v>74373813000</v>
      </c>
      <c r="V502" s="42">
        <f t="shared" si="392"/>
        <v>1258914066000</v>
      </c>
      <c r="W502" s="42">
        <f t="shared" si="393"/>
        <v>698554690300</v>
      </c>
      <c r="X502" s="42">
        <v>573192720000</v>
      </c>
      <c r="Y502" s="42">
        <v>0</v>
      </c>
      <c r="Z502" s="42">
        <v>0</v>
      </c>
      <c r="AA502" s="42">
        <v>5000000000</v>
      </c>
      <c r="AB502" s="42">
        <v>300000000</v>
      </c>
      <c r="AC502" s="42">
        <v>0</v>
      </c>
      <c r="AD502" s="42">
        <v>118061970300</v>
      </c>
      <c r="AE502" s="42">
        <v>2000000000</v>
      </c>
      <c r="AF502" s="42">
        <f t="shared" si="394"/>
        <v>560359375700</v>
      </c>
      <c r="AG502" s="42">
        <v>15312530000</v>
      </c>
      <c r="AH502" s="42">
        <v>244155855150</v>
      </c>
      <c r="AI502" s="42">
        <v>300890990550</v>
      </c>
      <c r="AJ502" s="42">
        <f t="shared" si="395"/>
        <v>17912962000</v>
      </c>
      <c r="AK502" s="42">
        <v>17912962000</v>
      </c>
      <c r="AL502" s="42">
        <v>0</v>
      </c>
      <c r="AM502" s="42">
        <v>0</v>
      </c>
      <c r="AN502" s="42">
        <v>0</v>
      </c>
      <c r="AO502" s="42">
        <v>0</v>
      </c>
      <c r="AP502" s="42">
        <v>0</v>
      </c>
      <c r="AQ502" s="42">
        <f t="shared" si="396"/>
        <v>18000000000</v>
      </c>
      <c r="AR502" s="42">
        <v>0</v>
      </c>
      <c r="AS502" s="42">
        <v>11000000000</v>
      </c>
      <c r="AT502" s="42">
        <v>7000000000</v>
      </c>
      <c r="AU502" s="42">
        <v>0</v>
      </c>
      <c r="AV502" s="43">
        <f t="shared" si="397"/>
        <v>87038000</v>
      </c>
      <c r="AW502" s="43">
        <f t="shared" si="418"/>
        <v>-87038000</v>
      </c>
      <c r="AX502" s="44">
        <f t="shared" si="416"/>
        <v>0</v>
      </c>
    </row>
    <row r="503" spans="1:50" s="45" customFormat="1" ht="15" customHeight="1" x14ac:dyDescent="0.25">
      <c r="A503" s="37">
        <f t="shared" si="437"/>
        <v>375</v>
      </c>
      <c r="B503" s="37">
        <f t="shared" si="437"/>
        <v>12</v>
      </c>
      <c r="C503" s="38" t="s">
        <v>597</v>
      </c>
      <c r="D503" s="39" t="s">
        <v>185</v>
      </c>
      <c r="E503" s="40">
        <v>42734</v>
      </c>
      <c r="F503" s="41">
        <f t="shared" si="388"/>
        <v>1302402646186.73</v>
      </c>
      <c r="G503" s="42">
        <f t="shared" si="389"/>
        <v>160534988779.22</v>
      </c>
      <c r="H503" s="42">
        <v>75456757472.529999</v>
      </c>
      <c r="I503" s="42">
        <v>7087117361</v>
      </c>
      <c r="J503" s="42">
        <v>10550000000</v>
      </c>
      <c r="K503" s="42">
        <v>67441113945.690002</v>
      </c>
      <c r="L503" s="42">
        <f t="shared" si="390"/>
        <v>913123115259.51001</v>
      </c>
      <c r="M503" s="42">
        <v>32195418000</v>
      </c>
      <c r="N503" s="42">
        <v>723914240259.51001</v>
      </c>
      <c r="O503" s="42">
        <v>157013457000</v>
      </c>
      <c r="P503" s="42">
        <f t="shared" si="391"/>
        <v>228744542148</v>
      </c>
      <c r="Q503" s="42">
        <v>2298898299</v>
      </c>
      <c r="R503" s="42">
        <v>0</v>
      </c>
      <c r="S503" s="42">
        <v>46534825049</v>
      </c>
      <c r="T503" s="42">
        <v>113890134000</v>
      </c>
      <c r="U503" s="42">
        <v>66020684800</v>
      </c>
      <c r="V503" s="42">
        <f t="shared" si="392"/>
        <v>1312402646186.73</v>
      </c>
      <c r="W503" s="42">
        <f t="shared" si="393"/>
        <v>688033705492.6499</v>
      </c>
      <c r="X503" s="42">
        <v>552015828392.6499</v>
      </c>
      <c r="Y503" s="42">
        <v>0</v>
      </c>
      <c r="Z503" s="42">
        <v>0</v>
      </c>
      <c r="AA503" s="42">
        <v>3119000000</v>
      </c>
      <c r="AB503" s="42">
        <v>1848350000</v>
      </c>
      <c r="AC503" s="42">
        <v>0</v>
      </c>
      <c r="AD503" s="42">
        <v>130050527100</v>
      </c>
      <c r="AE503" s="42">
        <v>1000000000</v>
      </c>
      <c r="AF503" s="42">
        <f t="shared" si="394"/>
        <v>624368940694.07996</v>
      </c>
      <c r="AG503" s="42">
        <v>39837521040</v>
      </c>
      <c r="AH503" s="42">
        <v>279977821730.55994</v>
      </c>
      <c r="AI503" s="42">
        <v>304553597923.52002</v>
      </c>
      <c r="AJ503" s="42">
        <f t="shared" si="395"/>
        <v>15000000000</v>
      </c>
      <c r="AK503" s="42">
        <v>10000000000</v>
      </c>
      <c r="AL503" s="42">
        <v>0</v>
      </c>
      <c r="AM503" s="42">
        <v>0</v>
      </c>
      <c r="AN503" s="42">
        <v>0</v>
      </c>
      <c r="AO503" s="42">
        <v>0</v>
      </c>
      <c r="AP503" s="42">
        <v>5000000000</v>
      </c>
      <c r="AQ503" s="42">
        <f t="shared" si="396"/>
        <v>5000000000</v>
      </c>
      <c r="AR503" s="42">
        <v>0</v>
      </c>
      <c r="AS503" s="42">
        <v>5000000000</v>
      </c>
      <c r="AT503" s="42">
        <v>0</v>
      </c>
      <c r="AU503" s="42">
        <v>0</v>
      </c>
      <c r="AV503" s="43">
        <f t="shared" si="397"/>
        <v>-10000000000</v>
      </c>
      <c r="AW503" s="43">
        <f t="shared" si="418"/>
        <v>10000000000</v>
      </c>
      <c r="AX503" s="44">
        <f t="shared" si="416"/>
        <v>0</v>
      </c>
    </row>
    <row r="504" spans="1:50" s="45" customFormat="1" ht="15" customHeight="1" x14ac:dyDescent="0.25">
      <c r="A504" s="37">
        <f t="shared" si="437"/>
        <v>376</v>
      </c>
      <c r="B504" s="37">
        <f t="shared" si="437"/>
        <v>13</v>
      </c>
      <c r="C504" s="38" t="s">
        <v>598</v>
      </c>
      <c r="D504" s="39" t="s">
        <v>111</v>
      </c>
      <c r="E504" s="40">
        <v>42734</v>
      </c>
      <c r="F504" s="41">
        <f t="shared" si="388"/>
        <v>1147233815681</v>
      </c>
      <c r="G504" s="42">
        <f t="shared" si="389"/>
        <v>104546048492</v>
      </c>
      <c r="H504" s="42">
        <v>19097700000</v>
      </c>
      <c r="I504" s="42">
        <v>3613536000</v>
      </c>
      <c r="J504" s="42">
        <v>10224012492</v>
      </c>
      <c r="K504" s="42">
        <v>71610800000</v>
      </c>
      <c r="L504" s="42">
        <f t="shared" si="390"/>
        <v>819954975000</v>
      </c>
      <c r="M504" s="42">
        <v>20677218000</v>
      </c>
      <c r="N504" s="42">
        <v>702399157000</v>
      </c>
      <c r="O504" s="42">
        <v>96878600000</v>
      </c>
      <c r="P504" s="42">
        <f t="shared" si="391"/>
        <v>222732792189</v>
      </c>
      <c r="Q504" s="42">
        <v>3079132570</v>
      </c>
      <c r="R504" s="42">
        <v>0</v>
      </c>
      <c r="S504" s="42">
        <v>36153800000</v>
      </c>
      <c r="T504" s="42">
        <v>115282804000</v>
      </c>
      <c r="U504" s="42">
        <v>68217055619</v>
      </c>
      <c r="V504" s="42">
        <f t="shared" si="392"/>
        <v>1176120988281</v>
      </c>
      <c r="W504" s="42">
        <f t="shared" si="393"/>
        <v>712794073920</v>
      </c>
      <c r="X504" s="42">
        <v>617513531220</v>
      </c>
      <c r="Y504" s="42">
        <v>0</v>
      </c>
      <c r="Z504" s="42">
        <v>0</v>
      </c>
      <c r="AA504" s="42">
        <v>11093200000</v>
      </c>
      <c r="AB504" s="42">
        <v>650000000</v>
      </c>
      <c r="AC504" s="42">
        <v>0</v>
      </c>
      <c r="AD504" s="42">
        <v>81037342700</v>
      </c>
      <c r="AE504" s="42">
        <v>2500000000</v>
      </c>
      <c r="AF504" s="42">
        <f t="shared" si="394"/>
        <v>463326914361</v>
      </c>
      <c r="AG504" s="42">
        <v>31364749048</v>
      </c>
      <c r="AH504" s="42">
        <v>265106982395</v>
      </c>
      <c r="AI504" s="42">
        <v>166855182918</v>
      </c>
      <c r="AJ504" s="42">
        <f t="shared" si="395"/>
        <v>28887172600</v>
      </c>
      <c r="AK504" s="42">
        <v>28887172600</v>
      </c>
      <c r="AL504" s="42">
        <v>0</v>
      </c>
      <c r="AM504" s="42">
        <v>0</v>
      </c>
      <c r="AN504" s="42">
        <v>0</v>
      </c>
      <c r="AO504" s="42">
        <v>0</v>
      </c>
      <c r="AP504" s="42">
        <v>0</v>
      </c>
      <c r="AQ504" s="42">
        <f t="shared" si="396"/>
        <v>0</v>
      </c>
      <c r="AR504" s="42">
        <v>0</v>
      </c>
      <c r="AS504" s="42">
        <v>0</v>
      </c>
      <c r="AT504" s="42">
        <v>0</v>
      </c>
      <c r="AU504" s="42">
        <v>0</v>
      </c>
      <c r="AV504" s="43">
        <f t="shared" si="397"/>
        <v>-28887172600</v>
      </c>
      <c r="AW504" s="43">
        <f t="shared" si="418"/>
        <v>28887172600</v>
      </c>
      <c r="AX504" s="44">
        <f t="shared" si="416"/>
        <v>0</v>
      </c>
    </row>
    <row r="505" spans="1:50" s="45" customFormat="1" ht="15" customHeight="1" x14ac:dyDescent="0.25">
      <c r="A505" s="37">
        <f t="shared" si="437"/>
        <v>377</v>
      </c>
      <c r="B505" s="37">
        <f t="shared" si="437"/>
        <v>14</v>
      </c>
      <c r="C505" s="47" t="s">
        <v>599</v>
      </c>
      <c r="D505" s="39" t="s">
        <v>176</v>
      </c>
      <c r="E505" s="40">
        <v>42734</v>
      </c>
      <c r="F505" s="48">
        <f t="shared" si="388"/>
        <v>859090096600</v>
      </c>
      <c r="G505" s="49">
        <f t="shared" si="389"/>
        <v>57175028000</v>
      </c>
      <c r="H505" s="49">
        <v>6004000000</v>
      </c>
      <c r="I505" s="49">
        <v>1984500000</v>
      </c>
      <c r="J505" s="49">
        <v>10884850000</v>
      </c>
      <c r="K505" s="49">
        <v>38301678000</v>
      </c>
      <c r="L505" s="49">
        <f t="shared" si="390"/>
        <v>712313398000</v>
      </c>
      <c r="M505" s="49">
        <v>18912334000</v>
      </c>
      <c r="N505" s="49">
        <v>535882118000</v>
      </c>
      <c r="O505" s="49">
        <v>157518946000</v>
      </c>
      <c r="P505" s="49">
        <f t="shared" si="391"/>
        <v>89601670600</v>
      </c>
      <c r="Q505" s="49">
        <v>0</v>
      </c>
      <c r="R505" s="49">
        <v>0</v>
      </c>
      <c r="S505" s="49">
        <v>20690573000</v>
      </c>
      <c r="T505" s="49">
        <v>0</v>
      </c>
      <c r="U505" s="49">
        <v>68911097600</v>
      </c>
      <c r="V505" s="49">
        <f t="shared" si="392"/>
        <v>919364193086</v>
      </c>
      <c r="W505" s="49">
        <f t="shared" si="393"/>
        <v>469139490000</v>
      </c>
      <c r="X505" s="49">
        <v>327905460000</v>
      </c>
      <c r="Y505" s="49">
        <v>0</v>
      </c>
      <c r="Z505" s="49">
        <v>0</v>
      </c>
      <c r="AA505" s="49">
        <v>6605000000</v>
      </c>
      <c r="AB505" s="49">
        <v>11170200000</v>
      </c>
      <c r="AC505" s="49">
        <v>1600000000</v>
      </c>
      <c r="AD505" s="49">
        <v>120858830000</v>
      </c>
      <c r="AE505" s="49">
        <v>1000000000</v>
      </c>
      <c r="AF505" s="49">
        <f t="shared" si="394"/>
        <v>450224703086</v>
      </c>
      <c r="AG505" s="49">
        <v>72933373480</v>
      </c>
      <c r="AH505" s="49">
        <v>198819240943</v>
      </c>
      <c r="AI505" s="49">
        <v>178472088663</v>
      </c>
      <c r="AJ505" s="49">
        <f t="shared" si="395"/>
        <v>62774096486</v>
      </c>
      <c r="AK505" s="49">
        <v>62774096486</v>
      </c>
      <c r="AL505" s="49">
        <v>0</v>
      </c>
      <c r="AM505" s="49">
        <v>0</v>
      </c>
      <c r="AN505" s="49">
        <v>0</v>
      </c>
      <c r="AO505" s="49">
        <v>0</v>
      </c>
      <c r="AP505" s="49">
        <v>0</v>
      </c>
      <c r="AQ505" s="49">
        <f t="shared" si="396"/>
        <v>2500000000</v>
      </c>
      <c r="AR505" s="49">
        <v>0</v>
      </c>
      <c r="AS505" s="49">
        <v>2500000000</v>
      </c>
      <c r="AT505" s="49">
        <v>0</v>
      </c>
      <c r="AU505" s="49">
        <v>0</v>
      </c>
      <c r="AV505" s="50">
        <f t="shared" si="397"/>
        <v>-60274096486</v>
      </c>
      <c r="AW505" s="50">
        <f t="shared" si="418"/>
        <v>60274096486</v>
      </c>
      <c r="AX505" s="44">
        <f t="shared" si="416"/>
        <v>0</v>
      </c>
    </row>
    <row r="506" spans="1:50" s="45" customFormat="1" ht="15" customHeight="1" x14ac:dyDescent="0.25">
      <c r="A506" s="37">
        <f t="shared" si="437"/>
        <v>378</v>
      </c>
      <c r="B506" s="37">
        <f t="shared" si="437"/>
        <v>15</v>
      </c>
      <c r="C506" s="38" t="s">
        <v>600</v>
      </c>
      <c r="D506" s="39" t="s">
        <v>238</v>
      </c>
      <c r="E506" s="40">
        <v>42710</v>
      </c>
      <c r="F506" s="41">
        <f t="shared" si="388"/>
        <v>1366878789000</v>
      </c>
      <c r="G506" s="42">
        <f t="shared" si="389"/>
        <v>122573041000</v>
      </c>
      <c r="H506" s="42">
        <f>VLOOKUP(C506,[1]Sheet2!$A$1:$AS$610,6,FALSE)</f>
        <v>29754256878</v>
      </c>
      <c r="I506" s="42">
        <f>VLOOKUP(C506,[1]Sheet2!$A$1:$AS$610,7,FALSE)</f>
        <v>26129638000</v>
      </c>
      <c r="J506" s="42">
        <f>VLOOKUP(C506,[1]Sheet2!$A$1:$AS$610,8,FALSE)</f>
        <v>5738586000</v>
      </c>
      <c r="K506" s="42">
        <f>VLOOKUP(C506,[1]Sheet2!$A$1:$AS$610,9,FALSE)</f>
        <v>60950560122</v>
      </c>
      <c r="L506" s="42">
        <f t="shared" si="390"/>
        <v>838257776000</v>
      </c>
      <c r="M506" s="42">
        <f>VLOOKUP(C506,[1]Sheet2!$A$1:$AS$610,11,FALSE)</f>
        <v>24200000000</v>
      </c>
      <c r="N506" s="42">
        <f>VLOOKUP(C506,[1]Sheet2!$A$1:$AS$610,12,FALSE)</f>
        <v>618402978000</v>
      </c>
      <c r="O506" s="42">
        <f>VLOOKUP(C506,[1]Sheet2!$A$1:$AS$610,13,FALSE)</f>
        <v>195654798000</v>
      </c>
      <c r="P506" s="42">
        <f t="shared" si="391"/>
        <v>406047972000</v>
      </c>
      <c r="Q506" s="42">
        <f>VLOOKUP(C506,[1]Sheet2!$A$1:$AS$610,15,FALSE)</f>
        <v>2000000000</v>
      </c>
      <c r="R506" s="42">
        <f>VLOOKUP(C506,[1]Sheet2!$A$1:$AS$610,16,FALSE)</f>
        <v>0</v>
      </c>
      <c r="S506" s="42">
        <f>VLOOKUP(C506,[1]Sheet2!$A$1:$AS$610,17,FALSE)</f>
        <v>50323859000</v>
      </c>
      <c r="T506" s="42">
        <f>VLOOKUP(C506,[1]Sheet2!$A$1:$AS$610,18,FALSE)</f>
        <v>308180609000</v>
      </c>
      <c r="U506" s="42">
        <f>VLOOKUP(C506,[1]Sheet2!$A$1:$AS$610,19,FALSE)</f>
        <v>45543504000</v>
      </c>
      <c r="V506" s="42">
        <f t="shared" si="392"/>
        <v>1390088450000</v>
      </c>
      <c r="W506" s="42">
        <f t="shared" si="393"/>
        <v>672158753000</v>
      </c>
      <c r="X506" s="42">
        <f>VLOOKUP(C506,[1]Sheet2!$A$1:$AS$610,22,FALSE)</f>
        <v>522612238000</v>
      </c>
      <c r="Y506" s="42">
        <f>VLOOKUP(C506,[1]Sheet2!$A$1:$AS$610,23,FALSE)</f>
        <v>2654000000</v>
      </c>
      <c r="Z506" s="42">
        <f>VLOOKUP(C506,[1]Sheet2!$A$1:$AS$610,24,FALSE)</f>
        <v>3551184000</v>
      </c>
      <c r="AA506" s="42">
        <f>VLOOKUP(C506,[1]Sheet2!$A$1:$AS$610,25,FALSE)</f>
        <v>13804000000</v>
      </c>
      <c r="AB506" s="42">
        <f>VLOOKUP(C506,[1]Sheet2!$A$1:$AS$610,26,FALSE)</f>
        <v>0</v>
      </c>
      <c r="AC506" s="42">
        <f>VLOOKUP(C506,[1]Sheet2!$A$1:$AS$610,27,FALSE)</f>
        <v>4338051000</v>
      </c>
      <c r="AD506" s="42">
        <f>VLOOKUP(C506,[1]Sheet2!$A$1:$AS$610,28,FALSE)</f>
        <v>120199280000</v>
      </c>
      <c r="AE506" s="42">
        <f>VLOOKUP(C506,[1]Sheet2!$A$1:$AS$610,29,FALSE)</f>
        <v>5000000000</v>
      </c>
      <c r="AF506" s="42">
        <f t="shared" si="394"/>
        <v>717929697000</v>
      </c>
      <c r="AG506" s="42">
        <f>VLOOKUP(C506,[1]Sheet2!$A$1:$AS$610,31,FALSE)</f>
        <v>32836856000</v>
      </c>
      <c r="AH506" s="42">
        <f>VLOOKUP(C506,[1]Sheet2!$A$1:$AS$610,32,FALSE)</f>
        <v>209198826000</v>
      </c>
      <c r="AI506" s="42">
        <f>VLOOKUP(C506,[1]Sheet2!$A$1:$AS$610,33,FALSE)</f>
        <v>475894015000</v>
      </c>
      <c r="AJ506" s="42">
        <f t="shared" si="395"/>
        <v>28963661000</v>
      </c>
      <c r="AK506" s="42">
        <f>VLOOKUP(C506,[1]Sheet2!$A$1:$AS$610,35,FALSE)</f>
        <v>28963661000</v>
      </c>
      <c r="AL506" s="42">
        <f>VLOOKUP(C506,[1]Sheet2!$A$1:$AS$610,36,FALSE)</f>
        <v>0</v>
      </c>
      <c r="AM506" s="42">
        <f>VLOOKUP(C506,[1]Sheet2!$A$1:$AS$610,37,FALSE)</f>
        <v>0</v>
      </c>
      <c r="AN506" s="42">
        <f>VLOOKUP(C506,[1]Sheet2!$A$1:$AS$610,38,FALSE)</f>
        <v>0</v>
      </c>
      <c r="AO506" s="42">
        <f>VLOOKUP(C506,[1]Sheet2!$A$1:$AS$610,39,FALSE)</f>
        <v>0</v>
      </c>
      <c r="AP506" s="42">
        <f>VLOOKUP(C506,[1]Sheet2!$A$1:$AS$610,40,FALSE)</f>
        <v>0</v>
      </c>
      <c r="AQ506" s="42">
        <f t="shared" si="396"/>
        <v>5754000000</v>
      </c>
      <c r="AR506" s="42">
        <f>VLOOKUP(C506,[1]Sheet2!$A$1:$AS$610,42,FALSE)</f>
        <v>0</v>
      </c>
      <c r="AS506" s="42">
        <f>VLOOKUP(C506,[1]Sheet2!$A$1:$AS$610,43,FALSE)</f>
        <v>2000000000</v>
      </c>
      <c r="AT506" s="42">
        <f>VLOOKUP(C506,[1]Sheet2!$A$1:$AS$610,44,FALSE)</f>
        <v>3754000000</v>
      </c>
      <c r="AU506" s="42">
        <f>VLOOKUP(C506,[1]Sheet2!$A$1:$AS$610,45,FALSE)</f>
        <v>0</v>
      </c>
      <c r="AV506" s="43">
        <f t="shared" si="397"/>
        <v>-23209661000</v>
      </c>
      <c r="AW506" s="43">
        <f t="shared" si="418"/>
        <v>23209661000</v>
      </c>
      <c r="AX506" s="44">
        <f t="shared" si="416"/>
        <v>0</v>
      </c>
    </row>
    <row r="507" spans="1:50" s="45" customFormat="1" ht="15" customHeight="1" x14ac:dyDescent="0.25">
      <c r="A507" s="37">
        <f t="shared" si="437"/>
        <v>379</v>
      </c>
      <c r="B507" s="37">
        <f t="shared" si="437"/>
        <v>16</v>
      </c>
      <c r="C507" s="47" t="s">
        <v>601</v>
      </c>
      <c r="D507" s="39" t="s">
        <v>185</v>
      </c>
      <c r="E507" s="40">
        <v>42733</v>
      </c>
      <c r="F507" s="41">
        <f t="shared" si="388"/>
        <v>1032745356129</v>
      </c>
      <c r="G507" s="42">
        <f t="shared" si="389"/>
        <v>66375374129</v>
      </c>
      <c r="H507" s="42">
        <v>10160441820</v>
      </c>
      <c r="I507" s="42">
        <v>6931262000</v>
      </c>
      <c r="J507" s="42">
        <v>5532994995</v>
      </c>
      <c r="K507" s="42">
        <v>43750675314</v>
      </c>
      <c r="L507" s="42">
        <f t="shared" si="390"/>
        <v>882844134000</v>
      </c>
      <c r="M507" s="42">
        <v>21088383000</v>
      </c>
      <c r="N507" s="42">
        <v>596296644000</v>
      </c>
      <c r="O507" s="42">
        <v>265459107000</v>
      </c>
      <c r="P507" s="42">
        <f t="shared" si="391"/>
        <v>83525848000</v>
      </c>
      <c r="Q507" s="42">
        <v>0</v>
      </c>
      <c r="R507" s="42">
        <v>0</v>
      </c>
      <c r="S507" s="42">
        <v>28000000000</v>
      </c>
      <c r="T507" s="42">
        <v>0</v>
      </c>
      <c r="U507" s="42">
        <v>55525848000</v>
      </c>
      <c r="V507" s="42">
        <f t="shared" si="392"/>
        <v>1060745356129</v>
      </c>
      <c r="W507" s="42">
        <f t="shared" si="393"/>
        <v>570183014297.69995</v>
      </c>
      <c r="X507" s="42">
        <v>431534576165.70001</v>
      </c>
      <c r="Y507" s="42">
        <v>0</v>
      </c>
      <c r="Z507" s="42">
        <v>0</v>
      </c>
      <c r="AA507" s="42">
        <v>17838781500</v>
      </c>
      <c r="AB507" s="42">
        <v>0</v>
      </c>
      <c r="AC507" s="42">
        <v>1709170382</v>
      </c>
      <c r="AD507" s="42">
        <v>117850486250</v>
      </c>
      <c r="AE507" s="42">
        <v>1250000000</v>
      </c>
      <c r="AF507" s="42">
        <f t="shared" si="394"/>
        <v>490562341831.29999</v>
      </c>
      <c r="AG507" s="42">
        <v>31695890000</v>
      </c>
      <c r="AH507" s="42">
        <v>229136251082.59</v>
      </c>
      <c r="AI507" s="42">
        <v>229730200748.70999</v>
      </c>
      <c r="AJ507" s="42">
        <f t="shared" si="395"/>
        <v>30000000000</v>
      </c>
      <c r="AK507" s="42">
        <v>30000000000</v>
      </c>
      <c r="AL507" s="42">
        <v>0</v>
      </c>
      <c r="AM507" s="42">
        <v>0</v>
      </c>
      <c r="AN507" s="42">
        <v>0</v>
      </c>
      <c r="AO507" s="42">
        <v>0</v>
      </c>
      <c r="AP507" s="42">
        <v>0</v>
      </c>
      <c r="AQ507" s="42">
        <f t="shared" si="396"/>
        <v>2000000000</v>
      </c>
      <c r="AR507" s="42">
        <v>0</v>
      </c>
      <c r="AS507" s="42">
        <v>2000000000</v>
      </c>
      <c r="AT507" s="42">
        <v>0</v>
      </c>
      <c r="AU507" s="42">
        <v>0</v>
      </c>
      <c r="AV507" s="43">
        <f t="shared" si="397"/>
        <v>-28000000000</v>
      </c>
      <c r="AW507" s="43">
        <f t="shared" si="418"/>
        <v>28000000000</v>
      </c>
      <c r="AX507" s="44">
        <f t="shared" si="416"/>
        <v>0</v>
      </c>
    </row>
    <row r="508" spans="1:50" s="45" customFormat="1" ht="15" customHeight="1" x14ac:dyDescent="0.25">
      <c r="A508" s="37">
        <f t="shared" si="437"/>
        <v>380</v>
      </c>
      <c r="B508" s="37">
        <f t="shared" si="437"/>
        <v>17</v>
      </c>
      <c r="C508" s="47" t="s">
        <v>602</v>
      </c>
      <c r="D508" s="39" t="s">
        <v>90</v>
      </c>
      <c r="E508" s="40">
        <v>42731</v>
      </c>
      <c r="F508" s="41">
        <f t="shared" si="388"/>
        <v>1108433584849</v>
      </c>
      <c r="G508" s="42">
        <f t="shared" si="389"/>
        <v>80105669085</v>
      </c>
      <c r="H508" s="42">
        <v>10940000000</v>
      </c>
      <c r="I508" s="42">
        <v>8494600689</v>
      </c>
      <c r="J508" s="42">
        <v>13000000000</v>
      </c>
      <c r="K508" s="42">
        <v>47671068396</v>
      </c>
      <c r="L508" s="42">
        <f t="shared" si="390"/>
        <v>943000189238</v>
      </c>
      <c r="M508" s="42">
        <v>28131694238</v>
      </c>
      <c r="N508" s="42">
        <v>635976768000</v>
      </c>
      <c r="O508" s="42">
        <v>278891727000</v>
      </c>
      <c r="P508" s="42">
        <f t="shared" si="391"/>
        <v>85327726526</v>
      </c>
      <c r="Q508" s="42">
        <v>2409558628</v>
      </c>
      <c r="R508" s="42">
        <v>0</v>
      </c>
      <c r="S508" s="42">
        <v>27177369698</v>
      </c>
      <c r="T508" s="42">
        <f>49462571000-32916959000</f>
        <v>16545612000</v>
      </c>
      <c r="U508" s="42">
        <f>32916959000+6278227200</f>
        <v>39195186200</v>
      </c>
      <c r="V508" s="42">
        <f t="shared" si="392"/>
        <v>1111296069941</v>
      </c>
      <c r="W508" s="42">
        <f t="shared" si="393"/>
        <v>654273697636</v>
      </c>
      <c r="X508" s="42">
        <v>530757618378</v>
      </c>
      <c r="Y508" s="42">
        <v>0</v>
      </c>
      <c r="Z508" s="42">
        <v>4211424000</v>
      </c>
      <c r="AA508" s="42">
        <v>7676986250</v>
      </c>
      <c r="AB508" s="42">
        <v>0</v>
      </c>
      <c r="AC508" s="42">
        <v>1943460069</v>
      </c>
      <c r="AD508" s="42">
        <v>108918537096</v>
      </c>
      <c r="AE508" s="42">
        <v>765671843</v>
      </c>
      <c r="AF508" s="42">
        <f t="shared" si="394"/>
        <v>457022372305</v>
      </c>
      <c r="AG508" s="42">
        <v>13023285470</v>
      </c>
      <c r="AH508" s="42">
        <v>224906082655</v>
      </c>
      <c r="AI508" s="42">
        <v>219093004180</v>
      </c>
      <c r="AJ508" s="42">
        <f t="shared" si="395"/>
        <v>7862485092</v>
      </c>
      <c r="AK508" s="42">
        <v>7862485092</v>
      </c>
      <c r="AL508" s="42">
        <v>0</v>
      </c>
      <c r="AM508" s="42">
        <v>0</v>
      </c>
      <c r="AN508" s="42">
        <v>0</v>
      </c>
      <c r="AO508" s="42">
        <v>0</v>
      </c>
      <c r="AP508" s="42">
        <v>0</v>
      </c>
      <c r="AQ508" s="42">
        <f t="shared" si="396"/>
        <v>5000000000</v>
      </c>
      <c r="AR508" s="42">
        <v>0</v>
      </c>
      <c r="AS508" s="42">
        <v>5000000000</v>
      </c>
      <c r="AT508" s="42">
        <v>0</v>
      </c>
      <c r="AU508" s="42">
        <v>0</v>
      </c>
      <c r="AV508" s="43">
        <f t="shared" si="397"/>
        <v>-2862485092</v>
      </c>
      <c r="AW508" s="43">
        <f t="shared" si="418"/>
        <v>2862485092</v>
      </c>
      <c r="AX508" s="44">
        <f t="shared" si="416"/>
        <v>0</v>
      </c>
    </row>
    <row r="509" spans="1:50" s="45" customFormat="1" ht="15" customHeight="1" x14ac:dyDescent="0.25">
      <c r="A509" s="37">
        <f t="shared" ref="A509:B515" si="438">A508+1</f>
        <v>381</v>
      </c>
      <c r="B509" s="37">
        <f t="shared" si="438"/>
        <v>18</v>
      </c>
      <c r="C509" s="38" t="s">
        <v>603</v>
      </c>
      <c r="D509" s="39" t="s">
        <v>90</v>
      </c>
      <c r="E509" s="40">
        <v>42733</v>
      </c>
      <c r="F509" s="41">
        <f t="shared" si="388"/>
        <v>1028867642000</v>
      </c>
      <c r="G509" s="42">
        <f t="shared" si="389"/>
        <v>111680049000</v>
      </c>
      <c r="H509" s="42">
        <v>16760557500</v>
      </c>
      <c r="I509" s="42">
        <v>4531565700</v>
      </c>
      <c r="J509" s="42">
        <v>8993318800</v>
      </c>
      <c r="K509" s="42">
        <v>81394607000</v>
      </c>
      <c r="L509" s="42">
        <f t="shared" si="390"/>
        <v>809218170000</v>
      </c>
      <c r="M509" s="42">
        <v>20974045000</v>
      </c>
      <c r="N509" s="42">
        <v>597985638000</v>
      </c>
      <c r="O509" s="42">
        <v>190258487000</v>
      </c>
      <c r="P509" s="42">
        <f t="shared" si="391"/>
        <v>107969423000</v>
      </c>
      <c r="Q509" s="42">
        <v>7199727000</v>
      </c>
      <c r="R509" s="42">
        <v>0</v>
      </c>
      <c r="S509" s="42">
        <v>37805432000</v>
      </c>
      <c r="T509" s="42">
        <v>0</v>
      </c>
      <c r="U509" s="42">
        <v>62964264000</v>
      </c>
      <c r="V509" s="42">
        <f t="shared" si="392"/>
        <v>1040867642000</v>
      </c>
      <c r="W509" s="42">
        <f t="shared" si="393"/>
        <v>623412831100</v>
      </c>
      <c r="X509" s="42">
        <v>507075289205</v>
      </c>
      <c r="Y509" s="42">
        <v>0</v>
      </c>
      <c r="Z509" s="42">
        <v>0</v>
      </c>
      <c r="AA509" s="42">
        <v>15841200000</v>
      </c>
      <c r="AB509" s="42">
        <v>0</v>
      </c>
      <c r="AC509" s="42">
        <v>0</v>
      </c>
      <c r="AD509" s="42">
        <v>98284226000</v>
      </c>
      <c r="AE509" s="42">
        <v>2212115895</v>
      </c>
      <c r="AF509" s="42">
        <f t="shared" si="394"/>
        <v>417454810900</v>
      </c>
      <c r="AG509" s="42">
        <v>75694391493</v>
      </c>
      <c r="AH509" s="42">
        <v>207142946931</v>
      </c>
      <c r="AI509" s="42">
        <v>134617472476</v>
      </c>
      <c r="AJ509" s="42">
        <f t="shared" si="395"/>
        <v>15000000000</v>
      </c>
      <c r="AK509" s="42">
        <v>15000000000</v>
      </c>
      <c r="AL509" s="42">
        <v>0</v>
      </c>
      <c r="AM509" s="42">
        <v>0</v>
      </c>
      <c r="AN509" s="42">
        <v>0</v>
      </c>
      <c r="AO509" s="42">
        <v>0</v>
      </c>
      <c r="AP509" s="42">
        <v>0</v>
      </c>
      <c r="AQ509" s="42">
        <f t="shared" si="396"/>
        <v>3000000000</v>
      </c>
      <c r="AR509" s="42">
        <v>0</v>
      </c>
      <c r="AS509" s="42">
        <v>3000000000</v>
      </c>
      <c r="AT509" s="42">
        <v>0</v>
      </c>
      <c r="AU509" s="42">
        <v>0</v>
      </c>
      <c r="AV509" s="43">
        <f t="shared" si="397"/>
        <v>-12000000000</v>
      </c>
      <c r="AW509" s="43">
        <f t="shared" si="418"/>
        <v>12000000000</v>
      </c>
      <c r="AX509" s="44">
        <f t="shared" si="416"/>
        <v>0</v>
      </c>
    </row>
    <row r="510" spans="1:50" s="45" customFormat="1" ht="15" customHeight="1" x14ac:dyDescent="0.25">
      <c r="A510" s="37">
        <f t="shared" si="438"/>
        <v>382</v>
      </c>
      <c r="B510" s="37">
        <f t="shared" si="438"/>
        <v>19</v>
      </c>
      <c r="C510" s="38" t="s">
        <v>604</v>
      </c>
      <c r="D510" s="39" t="s">
        <v>185</v>
      </c>
      <c r="E510" s="40">
        <v>42734</v>
      </c>
      <c r="F510" s="41">
        <f t="shared" si="388"/>
        <v>1014303541000</v>
      </c>
      <c r="G510" s="42">
        <f t="shared" si="389"/>
        <v>106000000000</v>
      </c>
      <c r="H510" s="42">
        <v>10500000000</v>
      </c>
      <c r="I510" s="42">
        <v>10000000000</v>
      </c>
      <c r="J510" s="42">
        <v>9500000000</v>
      </c>
      <c r="K510" s="42">
        <v>76000000000</v>
      </c>
      <c r="L510" s="42">
        <f t="shared" si="390"/>
        <v>772976737000</v>
      </c>
      <c r="M510" s="42">
        <v>19546948000</v>
      </c>
      <c r="N510" s="42">
        <v>585155488000</v>
      </c>
      <c r="O510" s="42">
        <v>168274301000</v>
      </c>
      <c r="P510" s="42">
        <f t="shared" si="391"/>
        <v>135326804000</v>
      </c>
      <c r="Q510" s="42">
        <v>0</v>
      </c>
      <c r="R510" s="42">
        <v>0</v>
      </c>
      <c r="S510" s="42">
        <v>30000000000</v>
      </c>
      <c r="T510" s="42">
        <v>0</v>
      </c>
      <c r="U510" s="42">
        <f>15500000000+89826804000</f>
        <v>105326804000</v>
      </c>
      <c r="V510" s="42">
        <f t="shared" si="392"/>
        <v>1021116845000</v>
      </c>
      <c r="W510" s="42">
        <f t="shared" si="393"/>
        <v>545633602275</v>
      </c>
      <c r="X510" s="42">
        <v>384551461795</v>
      </c>
      <c r="Y510" s="42">
        <v>115000000</v>
      </c>
      <c r="Z510" s="42">
        <v>3600000000</v>
      </c>
      <c r="AA510" s="42">
        <v>4277300000</v>
      </c>
      <c r="AB510" s="42">
        <v>648000000</v>
      </c>
      <c r="AC510" s="42">
        <v>1007500000</v>
      </c>
      <c r="AD510" s="42">
        <v>150934340480</v>
      </c>
      <c r="AE510" s="42">
        <v>500000000</v>
      </c>
      <c r="AF510" s="42">
        <f t="shared" si="394"/>
        <v>475483242725</v>
      </c>
      <c r="AG510" s="42">
        <v>54886722000</v>
      </c>
      <c r="AH510" s="42">
        <v>187866976625</v>
      </c>
      <c r="AI510" s="42">
        <v>232729544100</v>
      </c>
      <c r="AJ510" s="42">
        <f t="shared" si="395"/>
        <v>7000000000</v>
      </c>
      <c r="AK510" s="42">
        <v>7000000000</v>
      </c>
      <c r="AL510" s="42">
        <v>0</v>
      </c>
      <c r="AM510" s="42">
        <v>0</v>
      </c>
      <c r="AN510" s="42">
        <v>0</v>
      </c>
      <c r="AO510" s="42">
        <v>0</v>
      </c>
      <c r="AP510" s="42">
        <v>0</v>
      </c>
      <c r="AQ510" s="42">
        <f t="shared" si="396"/>
        <v>186696000</v>
      </c>
      <c r="AR510" s="42">
        <v>0</v>
      </c>
      <c r="AS510" s="42">
        <v>0</v>
      </c>
      <c r="AT510" s="42">
        <v>186696000</v>
      </c>
      <c r="AU510" s="42">
        <v>0</v>
      </c>
      <c r="AV510" s="43">
        <f t="shared" si="397"/>
        <v>-6813304000</v>
      </c>
      <c r="AW510" s="43">
        <f t="shared" si="418"/>
        <v>6813304000</v>
      </c>
      <c r="AX510" s="44">
        <f t="shared" si="416"/>
        <v>0</v>
      </c>
    </row>
    <row r="511" spans="1:50" s="45" customFormat="1" ht="15" customHeight="1" x14ac:dyDescent="0.25">
      <c r="A511" s="37">
        <f t="shared" si="438"/>
        <v>383</v>
      </c>
      <c r="B511" s="37">
        <f t="shared" si="438"/>
        <v>20</v>
      </c>
      <c r="C511" s="47" t="s">
        <v>605</v>
      </c>
      <c r="D511" s="39" t="s">
        <v>174</v>
      </c>
      <c r="E511" s="40">
        <v>42734</v>
      </c>
      <c r="F511" s="48">
        <f t="shared" si="388"/>
        <v>938386212200</v>
      </c>
      <c r="G511" s="49">
        <f t="shared" si="389"/>
        <v>101615000000</v>
      </c>
      <c r="H511" s="49">
        <v>20568192075</v>
      </c>
      <c r="I511" s="49">
        <v>52136919000</v>
      </c>
      <c r="J511" s="49">
        <v>5224770000</v>
      </c>
      <c r="K511" s="49">
        <v>23685118925</v>
      </c>
      <c r="L511" s="49">
        <f t="shared" si="390"/>
        <v>629102336500</v>
      </c>
      <c r="M511" s="49">
        <v>18183893500</v>
      </c>
      <c r="N511" s="49">
        <v>527790139000</v>
      </c>
      <c r="O511" s="49">
        <v>83128304000</v>
      </c>
      <c r="P511" s="49">
        <f t="shared" si="391"/>
        <v>207668875700</v>
      </c>
      <c r="Q511" s="49">
        <v>0</v>
      </c>
      <c r="R511" s="49">
        <v>0</v>
      </c>
      <c r="S511" s="49">
        <v>30876009700</v>
      </c>
      <c r="T511" s="49">
        <v>78499159000</v>
      </c>
      <c r="U511" s="49">
        <v>98293707000</v>
      </c>
      <c r="V511" s="49">
        <f t="shared" si="392"/>
        <v>1240788669750</v>
      </c>
      <c r="W511" s="49">
        <f t="shared" si="393"/>
        <v>507389633250</v>
      </c>
      <c r="X511" s="49">
        <v>352136012250</v>
      </c>
      <c r="Y511" s="49">
        <v>0</v>
      </c>
      <c r="Z511" s="49">
        <v>0</v>
      </c>
      <c r="AA511" s="49">
        <v>4463150000</v>
      </c>
      <c r="AB511" s="49">
        <v>0</v>
      </c>
      <c r="AC511" s="49">
        <v>3500000000</v>
      </c>
      <c r="AD511" s="49">
        <v>145790471000</v>
      </c>
      <c r="AE511" s="49">
        <v>1500000000</v>
      </c>
      <c r="AF511" s="49">
        <f t="shared" si="394"/>
        <v>733399036500</v>
      </c>
      <c r="AG511" s="49">
        <v>17546967000</v>
      </c>
      <c r="AH511" s="49">
        <v>222778785100</v>
      </c>
      <c r="AI511" s="49">
        <v>493073284400</v>
      </c>
      <c r="AJ511" s="49">
        <f t="shared" si="395"/>
        <v>305643385000</v>
      </c>
      <c r="AK511" s="49">
        <v>5643385000</v>
      </c>
      <c r="AL511" s="49">
        <v>0</v>
      </c>
      <c r="AM511" s="49">
        <v>0</v>
      </c>
      <c r="AN511" s="49">
        <v>300000000000</v>
      </c>
      <c r="AO511" s="49">
        <v>0</v>
      </c>
      <c r="AP511" s="49">
        <v>0</v>
      </c>
      <c r="AQ511" s="49">
        <f t="shared" si="396"/>
        <v>3240927450</v>
      </c>
      <c r="AR511" s="49">
        <v>0</v>
      </c>
      <c r="AS511" s="49">
        <v>1500000000</v>
      </c>
      <c r="AT511" s="49">
        <f>1500000000+240927450</f>
        <v>1740927450</v>
      </c>
      <c r="AU511" s="49">
        <v>0</v>
      </c>
      <c r="AV511" s="50">
        <f t="shared" si="397"/>
        <v>-302402457550</v>
      </c>
      <c r="AW511" s="50">
        <f t="shared" si="418"/>
        <v>302402457550</v>
      </c>
      <c r="AX511" s="44">
        <f t="shared" si="416"/>
        <v>0</v>
      </c>
    </row>
    <row r="512" spans="1:50" s="45" customFormat="1" ht="15" customHeight="1" x14ac:dyDescent="0.25">
      <c r="A512" s="37">
        <f t="shared" si="438"/>
        <v>384</v>
      </c>
      <c r="B512" s="37">
        <f t="shared" si="438"/>
        <v>21</v>
      </c>
      <c r="C512" s="38" t="s">
        <v>606</v>
      </c>
      <c r="D512" s="39" t="s">
        <v>94</v>
      </c>
      <c r="E512" s="40">
        <v>42735</v>
      </c>
      <c r="F512" s="41">
        <f t="shared" si="388"/>
        <v>1462729340670.6001</v>
      </c>
      <c r="G512" s="42">
        <f t="shared" si="389"/>
        <v>128072281554</v>
      </c>
      <c r="H512" s="42">
        <v>28078788854</v>
      </c>
      <c r="I512" s="42">
        <v>17727300000</v>
      </c>
      <c r="J512" s="42">
        <v>12599000000</v>
      </c>
      <c r="K512" s="42">
        <v>69667192700</v>
      </c>
      <c r="L512" s="42">
        <f t="shared" si="390"/>
        <v>1035213755000</v>
      </c>
      <c r="M512" s="42">
        <v>118168343000</v>
      </c>
      <c r="N512" s="42">
        <v>722487872000</v>
      </c>
      <c r="O512" s="42">
        <v>194557540000</v>
      </c>
      <c r="P512" s="42">
        <f t="shared" si="391"/>
        <v>299443304116.59998</v>
      </c>
      <c r="Q512" s="42">
        <v>2201926093</v>
      </c>
      <c r="R512" s="42">
        <v>0</v>
      </c>
      <c r="S512" s="42">
        <v>54019649023.599998</v>
      </c>
      <c r="T512" s="42">
        <v>122348288000</v>
      </c>
      <c r="U512" s="42">
        <v>120873441000</v>
      </c>
      <c r="V512" s="42">
        <f t="shared" si="392"/>
        <v>1489514840219.6001</v>
      </c>
      <c r="W512" s="42">
        <f t="shared" si="393"/>
        <v>802316832215.59998</v>
      </c>
      <c r="X512" s="42">
        <v>618928240200.59998</v>
      </c>
      <c r="Y512" s="42">
        <v>70000000</v>
      </c>
      <c r="Z512" s="42">
        <v>0</v>
      </c>
      <c r="AA512" s="42">
        <v>25294110000</v>
      </c>
      <c r="AB512" s="42">
        <v>25000000</v>
      </c>
      <c r="AC512" s="42">
        <v>0</v>
      </c>
      <c r="AD512" s="42">
        <v>153999482015</v>
      </c>
      <c r="AE512" s="42">
        <v>4000000000</v>
      </c>
      <c r="AF512" s="42">
        <f t="shared" si="394"/>
        <v>687198008004</v>
      </c>
      <c r="AG512" s="42">
        <v>48604417850</v>
      </c>
      <c r="AH512" s="42">
        <v>292417245598</v>
      </c>
      <c r="AI512" s="42">
        <v>346176344556</v>
      </c>
      <c r="AJ512" s="42">
        <f t="shared" si="395"/>
        <v>33970000000</v>
      </c>
      <c r="AK512" s="42">
        <v>33970000000</v>
      </c>
      <c r="AL512" s="42">
        <v>0</v>
      </c>
      <c r="AM512" s="42">
        <v>0</v>
      </c>
      <c r="AN512" s="42">
        <v>0</v>
      </c>
      <c r="AO512" s="42">
        <v>0</v>
      </c>
      <c r="AP512" s="42">
        <v>0</v>
      </c>
      <c r="AQ512" s="42">
        <f t="shared" si="396"/>
        <v>7184500451</v>
      </c>
      <c r="AR512" s="42">
        <v>0</v>
      </c>
      <c r="AS512" s="42">
        <v>7000000000</v>
      </c>
      <c r="AT512" s="42">
        <v>184500451</v>
      </c>
      <c r="AU512" s="42">
        <v>0</v>
      </c>
      <c r="AV512" s="43">
        <f t="shared" si="397"/>
        <v>-26785499549</v>
      </c>
      <c r="AW512" s="43">
        <f t="shared" si="418"/>
        <v>26785499549</v>
      </c>
      <c r="AX512" s="44">
        <f t="shared" si="416"/>
        <v>0</v>
      </c>
    </row>
    <row r="513" spans="1:50" s="45" customFormat="1" ht="15" customHeight="1" x14ac:dyDescent="0.25">
      <c r="A513" s="37">
        <f t="shared" si="438"/>
        <v>385</v>
      </c>
      <c r="B513" s="37">
        <f t="shared" si="438"/>
        <v>22</v>
      </c>
      <c r="C513" s="38" t="s">
        <v>607</v>
      </c>
      <c r="D513" s="39" t="s">
        <v>99</v>
      </c>
      <c r="E513" s="40">
        <v>42732</v>
      </c>
      <c r="F513" s="41">
        <f t="shared" si="388"/>
        <v>3393899898000</v>
      </c>
      <c r="G513" s="42">
        <f t="shared" si="389"/>
        <v>1332547019000</v>
      </c>
      <c r="H513" s="42">
        <v>1063441478000</v>
      </c>
      <c r="I513" s="42">
        <v>94678591000</v>
      </c>
      <c r="J513" s="42">
        <v>30577645000</v>
      </c>
      <c r="K513" s="42">
        <v>143849305000</v>
      </c>
      <c r="L513" s="42">
        <f t="shared" si="390"/>
        <v>1837566879000</v>
      </c>
      <c r="M513" s="42">
        <v>133979559000</v>
      </c>
      <c r="N513" s="42">
        <v>1324023135000</v>
      </c>
      <c r="O513" s="42">
        <v>379564185000</v>
      </c>
      <c r="P513" s="42">
        <f t="shared" si="391"/>
        <v>223786000000</v>
      </c>
      <c r="Q513" s="42">
        <v>0</v>
      </c>
      <c r="R513" s="42">
        <v>0</v>
      </c>
      <c r="S513" s="42">
        <v>204766000000</v>
      </c>
      <c r="T513" s="42">
        <v>7500000000</v>
      </c>
      <c r="U513" s="42">
        <v>11520000000</v>
      </c>
      <c r="V513" s="42">
        <f t="shared" si="392"/>
        <v>3816105605000</v>
      </c>
      <c r="W513" s="42">
        <f t="shared" si="393"/>
        <v>1439048646000</v>
      </c>
      <c r="X513" s="42">
        <v>1341931003000</v>
      </c>
      <c r="Y513" s="42">
        <v>800000000</v>
      </c>
      <c r="Z513" s="42">
        <v>0</v>
      </c>
      <c r="AA513" s="42">
        <v>70219900000</v>
      </c>
      <c r="AB513" s="42">
        <v>0</v>
      </c>
      <c r="AC513" s="42">
        <v>0</v>
      </c>
      <c r="AD513" s="42">
        <v>1097743000</v>
      </c>
      <c r="AE513" s="42">
        <v>25000000000</v>
      </c>
      <c r="AF513" s="42">
        <f t="shared" si="394"/>
        <v>2377056959000</v>
      </c>
      <c r="AG513" s="42">
        <v>204125701140</v>
      </c>
      <c r="AH513" s="42">
        <v>1460038065621</v>
      </c>
      <c r="AI513" s="42">
        <v>712893192239</v>
      </c>
      <c r="AJ513" s="42">
        <f t="shared" si="395"/>
        <v>426205707000</v>
      </c>
      <c r="AK513" s="42">
        <v>316220394000</v>
      </c>
      <c r="AL513" s="42">
        <v>0</v>
      </c>
      <c r="AM513" s="42">
        <v>0</v>
      </c>
      <c r="AN513" s="42">
        <v>0</v>
      </c>
      <c r="AO513" s="42">
        <v>0</v>
      </c>
      <c r="AP513" s="42">
        <v>109985313000</v>
      </c>
      <c r="AQ513" s="42">
        <f t="shared" si="396"/>
        <v>4000000000</v>
      </c>
      <c r="AR513" s="42">
        <v>0</v>
      </c>
      <c r="AS513" s="42">
        <v>0</v>
      </c>
      <c r="AT513" s="42">
        <v>4000000000</v>
      </c>
      <c r="AU513" s="42">
        <v>0</v>
      </c>
      <c r="AV513" s="43">
        <f t="shared" si="397"/>
        <v>-422205707000</v>
      </c>
      <c r="AW513" s="43">
        <f t="shared" si="418"/>
        <v>422205707000</v>
      </c>
      <c r="AX513" s="44">
        <f t="shared" si="416"/>
        <v>0</v>
      </c>
    </row>
    <row r="514" spans="1:50" s="45" customFormat="1" ht="15" customHeight="1" x14ac:dyDescent="0.25">
      <c r="A514" s="37">
        <f t="shared" si="438"/>
        <v>386</v>
      </c>
      <c r="B514" s="37">
        <f t="shared" si="438"/>
        <v>23</v>
      </c>
      <c r="C514" s="47" t="s">
        <v>608</v>
      </c>
      <c r="D514" s="39" t="s">
        <v>96</v>
      </c>
      <c r="E514" s="40">
        <v>42734</v>
      </c>
      <c r="F514" s="48">
        <f t="shared" si="388"/>
        <v>869050245200</v>
      </c>
      <c r="G514" s="49">
        <f t="shared" si="389"/>
        <v>126426714000</v>
      </c>
      <c r="H514" s="49">
        <v>21711300000</v>
      </c>
      <c r="I514" s="49">
        <v>13591410000</v>
      </c>
      <c r="J514" s="49">
        <v>7000000000</v>
      </c>
      <c r="K514" s="49">
        <v>84124004000</v>
      </c>
      <c r="L514" s="49">
        <f t="shared" si="390"/>
        <v>640695805000</v>
      </c>
      <c r="M514" s="49">
        <v>21465210000</v>
      </c>
      <c r="N514" s="49">
        <v>525397125000</v>
      </c>
      <c r="O514" s="49">
        <v>93833470000</v>
      </c>
      <c r="P514" s="49">
        <f t="shared" si="391"/>
        <v>101927726200</v>
      </c>
      <c r="Q514" s="49">
        <v>9000000000</v>
      </c>
      <c r="R514" s="49">
        <v>0</v>
      </c>
      <c r="S514" s="49">
        <v>37060000000</v>
      </c>
      <c r="T514" s="49">
        <v>49725843000</v>
      </c>
      <c r="U514" s="49">
        <v>6141883200</v>
      </c>
      <c r="V514" s="49">
        <f t="shared" si="392"/>
        <v>934179762540</v>
      </c>
      <c r="W514" s="49">
        <f t="shared" si="393"/>
        <v>388441687600</v>
      </c>
      <c r="X514" s="49">
        <v>368863980600</v>
      </c>
      <c r="Y514" s="49">
        <v>3357876000</v>
      </c>
      <c r="Z514" s="49">
        <v>0</v>
      </c>
      <c r="AA514" s="49">
        <v>12379400000</v>
      </c>
      <c r="AB514" s="49">
        <v>1500000000</v>
      </c>
      <c r="AC514" s="49">
        <v>0</v>
      </c>
      <c r="AD514" s="49">
        <v>840431000</v>
      </c>
      <c r="AE514" s="49">
        <v>1500000000</v>
      </c>
      <c r="AF514" s="49">
        <f t="shared" si="394"/>
        <v>545738074940</v>
      </c>
      <c r="AG514" s="49">
        <v>74957621500</v>
      </c>
      <c r="AH514" s="49">
        <v>205865008594</v>
      </c>
      <c r="AI514" s="49">
        <v>264915444846</v>
      </c>
      <c r="AJ514" s="49">
        <f t="shared" si="395"/>
        <v>73570892340</v>
      </c>
      <c r="AK514" s="49">
        <v>73570892340</v>
      </c>
      <c r="AL514" s="49">
        <v>0</v>
      </c>
      <c r="AM514" s="49">
        <v>0</v>
      </c>
      <c r="AN514" s="49">
        <v>0</v>
      </c>
      <c r="AO514" s="49">
        <v>0</v>
      </c>
      <c r="AP514" s="49">
        <v>0</v>
      </c>
      <c r="AQ514" s="49">
        <f t="shared" si="396"/>
        <v>8441375000</v>
      </c>
      <c r="AR514" s="49">
        <v>0</v>
      </c>
      <c r="AS514" s="49">
        <v>5500000000</v>
      </c>
      <c r="AT514" s="49">
        <v>2941375000</v>
      </c>
      <c r="AU514" s="49">
        <v>0</v>
      </c>
      <c r="AV514" s="50">
        <f t="shared" si="397"/>
        <v>-65129517340</v>
      </c>
      <c r="AW514" s="50">
        <f t="shared" si="418"/>
        <v>65129517340</v>
      </c>
      <c r="AX514" s="44">
        <f t="shared" si="416"/>
        <v>0</v>
      </c>
    </row>
    <row r="515" spans="1:50" s="45" customFormat="1" ht="15" customHeight="1" x14ac:dyDescent="0.25">
      <c r="A515" s="37">
        <f t="shared" si="438"/>
        <v>387</v>
      </c>
      <c r="B515" s="37">
        <f t="shared" si="438"/>
        <v>24</v>
      </c>
      <c r="C515" s="38" t="s">
        <v>609</v>
      </c>
      <c r="D515" s="39" t="s">
        <v>99</v>
      </c>
      <c r="E515" s="40">
        <v>42717</v>
      </c>
      <c r="F515" s="41">
        <f t="shared" si="388"/>
        <v>997417871424</v>
      </c>
      <c r="G515" s="42">
        <f t="shared" si="389"/>
        <v>140345268747</v>
      </c>
      <c r="H515" s="42">
        <f>VLOOKUP(C515,[1]Sheet2!$A$1:$AS$610,6,FALSE)</f>
        <v>19530875000</v>
      </c>
      <c r="I515" s="42">
        <f>VLOOKUP(C515,[1]Sheet2!$A$1:$AS$610,7,FALSE)</f>
        <v>7653925200</v>
      </c>
      <c r="J515" s="42">
        <f>VLOOKUP(C515,[1]Sheet2!$A$1:$AS$610,8,FALSE)</f>
        <v>6089308027</v>
      </c>
      <c r="K515" s="42">
        <f>VLOOKUP(C515,[1]Sheet2!$A$1:$AS$610,9,FALSE)</f>
        <v>107071160520</v>
      </c>
      <c r="L515" s="42">
        <f t="shared" si="390"/>
        <v>590460597000</v>
      </c>
      <c r="M515" s="42">
        <f>VLOOKUP(C515,[1]Sheet2!$A$1:$AS$610,11,FALSE)</f>
        <v>23237280000</v>
      </c>
      <c r="N515" s="42">
        <f>VLOOKUP(C515,[1]Sheet2!$A$1:$AS$610,12,FALSE)</f>
        <v>462883790000</v>
      </c>
      <c r="O515" s="42">
        <f>VLOOKUP(C515,[1]Sheet2!$A$1:$AS$610,13,FALSE)</f>
        <v>104339527000</v>
      </c>
      <c r="P515" s="42">
        <f t="shared" si="391"/>
        <v>266612005677</v>
      </c>
      <c r="Q515" s="42">
        <f>VLOOKUP(C515,[1]Sheet2!$A$1:$AS$610,15,FALSE)</f>
        <v>3200000000</v>
      </c>
      <c r="R515" s="42">
        <f>VLOOKUP(C515,[1]Sheet2!$A$1:$AS$610,16,FALSE)</f>
        <v>0</v>
      </c>
      <c r="S515" s="42">
        <f>VLOOKUP(C515,[1]Sheet2!$A$1:$AS$610,17,FALSE)</f>
        <v>47493272477</v>
      </c>
      <c r="T515" s="42">
        <f>VLOOKUP(C515,[1]Sheet2!$A$1:$AS$610,18,FALSE)</f>
        <v>213253346000</v>
      </c>
      <c r="U515" s="42">
        <f>VLOOKUP(C515,[1]Sheet2!$A$1:$AS$610,19,FALSE)</f>
        <v>2665387200</v>
      </c>
      <c r="V515" s="42">
        <f t="shared" si="392"/>
        <v>1026887348924</v>
      </c>
      <c r="W515" s="42">
        <f t="shared" si="393"/>
        <v>360576772978</v>
      </c>
      <c r="X515" s="42">
        <f>VLOOKUP(C515,[1]Sheet2!$A$1:$AS$610,22,FALSE)</f>
        <v>324937048918</v>
      </c>
      <c r="Y515" s="42">
        <f>VLOOKUP(C515,[1]Sheet2!$A$1:$AS$610,23,FALSE)</f>
        <v>4500000000</v>
      </c>
      <c r="Z515" s="42">
        <f>VLOOKUP(C515,[1]Sheet2!$A$1:$AS$610,24,FALSE)</f>
        <v>2919420000</v>
      </c>
      <c r="AA515" s="42">
        <f>VLOOKUP(C515,[1]Sheet2!$A$1:$AS$610,25,FALSE)</f>
        <v>24414400000</v>
      </c>
      <c r="AB515" s="42">
        <f>VLOOKUP(C515,[1]Sheet2!$A$1:$AS$610,26,FALSE)</f>
        <v>1000000000</v>
      </c>
      <c r="AC515" s="42">
        <f>VLOOKUP(C515,[1]Sheet2!$A$1:$AS$610,27,FALSE)</f>
        <v>0</v>
      </c>
      <c r="AD515" s="42">
        <f>VLOOKUP(C515,[1]Sheet2!$A$1:$AS$610,28,FALSE)</f>
        <v>805904060</v>
      </c>
      <c r="AE515" s="42">
        <f>VLOOKUP(C515,[1]Sheet2!$A$1:$AS$610,29,FALSE)</f>
        <v>2000000000</v>
      </c>
      <c r="AF515" s="42">
        <f t="shared" si="394"/>
        <v>666310575946</v>
      </c>
      <c r="AG515" s="42">
        <f>VLOOKUP(C515,[1]Sheet2!$A$1:$AS$610,31,FALSE)</f>
        <v>19047555000</v>
      </c>
      <c r="AH515" s="42">
        <f>VLOOKUP(C515,[1]Sheet2!$A$1:$AS$610,32,FALSE)</f>
        <v>293861834734</v>
      </c>
      <c r="AI515" s="42">
        <f>VLOOKUP(C515,[1]Sheet2!$A$1:$AS$610,33,FALSE)</f>
        <v>353401186212</v>
      </c>
      <c r="AJ515" s="42">
        <f t="shared" si="395"/>
        <v>45694552500</v>
      </c>
      <c r="AK515" s="42">
        <f>VLOOKUP(C515,[1]Sheet2!$A$1:$AS$610,35,FALSE)</f>
        <v>45694552500</v>
      </c>
      <c r="AL515" s="42">
        <f>VLOOKUP(C515,[1]Sheet2!$A$1:$AS$610,36,FALSE)</f>
        <v>0</v>
      </c>
      <c r="AM515" s="42">
        <f>VLOOKUP(C515,[1]Sheet2!$A$1:$AS$610,37,FALSE)</f>
        <v>0</v>
      </c>
      <c r="AN515" s="42">
        <f>VLOOKUP(C515,[1]Sheet2!$A$1:$AS$610,38,FALSE)</f>
        <v>0</v>
      </c>
      <c r="AO515" s="42">
        <f>VLOOKUP(C515,[1]Sheet2!$A$1:$AS$610,39,FALSE)</f>
        <v>0</v>
      </c>
      <c r="AP515" s="42">
        <f>VLOOKUP(C515,[1]Sheet2!$A$1:$AS$610,40,FALSE)</f>
        <v>0</v>
      </c>
      <c r="AQ515" s="42">
        <f t="shared" si="396"/>
        <v>16225075000</v>
      </c>
      <c r="AR515" s="42">
        <f>VLOOKUP(C515,[1]Sheet2!$A$1:$AS$610,42,FALSE)</f>
        <v>0</v>
      </c>
      <c r="AS515" s="42">
        <f>VLOOKUP(C515,[1]Sheet2!$A$1:$AS$610,43,FALSE)</f>
        <v>12500000000</v>
      </c>
      <c r="AT515" s="42">
        <f>VLOOKUP(C515,[1]Sheet2!$A$1:$AS$610,44,FALSE)</f>
        <v>3725075000</v>
      </c>
      <c r="AU515" s="42">
        <f>VLOOKUP(C515,[1]Sheet2!$A$1:$AS$610,45,FALSE)</f>
        <v>0</v>
      </c>
      <c r="AV515" s="43">
        <f t="shared" si="397"/>
        <v>-29469477500</v>
      </c>
      <c r="AW515" s="43">
        <f t="shared" si="418"/>
        <v>29469477500</v>
      </c>
      <c r="AX515" s="44">
        <f t="shared" si="416"/>
        <v>0</v>
      </c>
    </row>
    <row r="516" spans="1:50" s="45" customFormat="1" ht="15" customHeight="1" x14ac:dyDescent="0.25">
      <c r="A516" s="51" t="s">
        <v>121</v>
      </c>
      <c r="B516" s="51" t="s">
        <v>121</v>
      </c>
      <c r="C516" s="52" t="s">
        <v>122</v>
      </c>
      <c r="D516" s="53"/>
      <c r="E516" s="53"/>
      <c r="F516" s="54">
        <f>SUM(F492:F512)</f>
        <v>25326546434961.453</v>
      </c>
      <c r="G516" s="54">
        <f t="shared" ref="G516:AX516" si="439">SUM(G492:G512)</f>
        <v>2528329559682.3398</v>
      </c>
      <c r="H516" s="54">
        <f t="shared" si="439"/>
        <v>660981562978.65002</v>
      </c>
      <c r="I516" s="54">
        <f t="shared" si="439"/>
        <v>445987388936</v>
      </c>
      <c r="J516" s="54">
        <f t="shared" si="439"/>
        <v>179138745032</v>
      </c>
      <c r="K516" s="54">
        <f t="shared" si="439"/>
        <v>1242221862735.6899</v>
      </c>
      <c r="L516" s="54">
        <f t="shared" si="439"/>
        <v>18264968490904.508</v>
      </c>
      <c r="M516" s="54">
        <f t="shared" si="439"/>
        <v>689151168335</v>
      </c>
      <c r="N516" s="54">
        <f t="shared" si="439"/>
        <v>13729262789569.51</v>
      </c>
      <c r="O516" s="54">
        <f t="shared" si="439"/>
        <v>3846554533000</v>
      </c>
      <c r="P516" s="54">
        <f t="shared" si="439"/>
        <v>4533248384374.5996</v>
      </c>
      <c r="Q516" s="54">
        <f t="shared" si="439"/>
        <v>79703699480</v>
      </c>
      <c r="R516" s="54">
        <f t="shared" si="439"/>
        <v>0</v>
      </c>
      <c r="S516" s="54">
        <f t="shared" si="439"/>
        <v>937353543152.59998</v>
      </c>
      <c r="T516" s="54">
        <f t="shared" si="439"/>
        <v>1633054970600</v>
      </c>
      <c r="U516" s="54">
        <f t="shared" si="439"/>
        <v>1883136171142</v>
      </c>
      <c r="V516" s="54">
        <f t="shared" si="439"/>
        <v>26042861434876.711</v>
      </c>
      <c r="W516" s="54">
        <f t="shared" si="439"/>
        <v>14114010540843.77</v>
      </c>
      <c r="X516" s="54">
        <f t="shared" si="439"/>
        <v>10532396307719.76</v>
      </c>
      <c r="Y516" s="54">
        <f t="shared" si="439"/>
        <v>16387468335.98</v>
      </c>
      <c r="Z516" s="54">
        <f t="shared" si="439"/>
        <v>17045296000</v>
      </c>
      <c r="AA516" s="54">
        <f t="shared" si="439"/>
        <v>352757254100</v>
      </c>
      <c r="AB516" s="54">
        <f t="shared" si="439"/>
        <v>38162046368</v>
      </c>
      <c r="AC516" s="54">
        <f t="shared" si="439"/>
        <v>34298986620</v>
      </c>
      <c r="AD516" s="54">
        <f t="shared" si="439"/>
        <v>3085092725977.0303</v>
      </c>
      <c r="AE516" s="54">
        <f t="shared" si="439"/>
        <v>37870455723</v>
      </c>
      <c r="AF516" s="54">
        <f t="shared" si="439"/>
        <v>11928850894032.941</v>
      </c>
      <c r="AG516" s="54">
        <f t="shared" si="439"/>
        <v>701031296290.96997</v>
      </c>
      <c r="AH516" s="54">
        <f t="shared" si="439"/>
        <v>5538702431941.3799</v>
      </c>
      <c r="AI516" s="54">
        <f t="shared" si="439"/>
        <v>5689117165800.5898</v>
      </c>
      <c r="AJ516" s="54">
        <f t="shared" si="439"/>
        <v>905238135124.09998</v>
      </c>
      <c r="AK516" s="54">
        <f t="shared" si="439"/>
        <v>573683978226.09998</v>
      </c>
      <c r="AL516" s="54">
        <f t="shared" si="439"/>
        <v>0</v>
      </c>
      <c r="AM516" s="54">
        <f t="shared" si="439"/>
        <v>0</v>
      </c>
      <c r="AN516" s="54">
        <f t="shared" si="439"/>
        <v>300000000000</v>
      </c>
      <c r="AO516" s="54">
        <f t="shared" si="439"/>
        <v>100000000</v>
      </c>
      <c r="AP516" s="54">
        <f t="shared" si="439"/>
        <v>31454156898</v>
      </c>
      <c r="AQ516" s="54">
        <f t="shared" si="439"/>
        <v>188923135208.84</v>
      </c>
      <c r="AR516" s="54">
        <f t="shared" si="439"/>
        <v>65000000000</v>
      </c>
      <c r="AS516" s="54">
        <f t="shared" si="439"/>
        <v>61000000000</v>
      </c>
      <c r="AT516" s="54">
        <f t="shared" si="439"/>
        <v>62923135208.839996</v>
      </c>
      <c r="AU516" s="54">
        <f t="shared" si="439"/>
        <v>0</v>
      </c>
      <c r="AV516" s="54">
        <f t="shared" si="439"/>
        <v>-716314999915.26013</v>
      </c>
      <c r="AW516" s="54">
        <f t="shared" si="439"/>
        <v>716314999915.26001</v>
      </c>
      <c r="AX516" s="55">
        <f t="shared" si="439"/>
        <v>-1.1932849884033203E-4</v>
      </c>
    </row>
    <row r="517" spans="1:50" s="45" customFormat="1" ht="15" customHeight="1" x14ac:dyDescent="0.25">
      <c r="A517" s="51" t="s">
        <v>123</v>
      </c>
      <c r="B517" s="51" t="s">
        <v>123</v>
      </c>
      <c r="C517" s="52" t="s">
        <v>124</v>
      </c>
      <c r="D517" s="53"/>
      <c r="E517" s="53"/>
      <c r="F517" s="54">
        <f>SUM(F513:F515)</f>
        <v>5260368014624</v>
      </c>
      <c r="G517" s="54">
        <f t="shared" ref="G517:AX517" si="440">SUM(G513:G515)</f>
        <v>1599319001747</v>
      </c>
      <c r="H517" s="54">
        <f t="shared" si="440"/>
        <v>1104683653000</v>
      </c>
      <c r="I517" s="54">
        <f t="shared" si="440"/>
        <v>115923926200</v>
      </c>
      <c r="J517" s="54">
        <f t="shared" si="440"/>
        <v>43666953027</v>
      </c>
      <c r="K517" s="54">
        <f t="shared" si="440"/>
        <v>335044469520</v>
      </c>
      <c r="L517" s="54">
        <f t="shared" si="440"/>
        <v>3068723281000</v>
      </c>
      <c r="M517" s="54">
        <f t="shared" si="440"/>
        <v>178682049000</v>
      </c>
      <c r="N517" s="54">
        <f t="shared" si="440"/>
        <v>2312304050000</v>
      </c>
      <c r="O517" s="54">
        <f t="shared" si="440"/>
        <v>577737182000</v>
      </c>
      <c r="P517" s="54">
        <f t="shared" si="440"/>
        <v>592325731877</v>
      </c>
      <c r="Q517" s="54">
        <f t="shared" si="440"/>
        <v>12200000000</v>
      </c>
      <c r="R517" s="54">
        <f t="shared" si="440"/>
        <v>0</v>
      </c>
      <c r="S517" s="54">
        <f t="shared" si="440"/>
        <v>289319272477</v>
      </c>
      <c r="T517" s="54">
        <f t="shared" si="440"/>
        <v>270479189000</v>
      </c>
      <c r="U517" s="54">
        <f t="shared" si="440"/>
        <v>20327270400</v>
      </c>
      <c r="V517" s="54">
        <f t="shared" si="440"/>
        <v>5777172716464</v>
      </c>
      <c r="W517" s="54">
        <f t="shared" si="440"/>
        <v>2188067106578</v>
      </c>
      <c r="X517" s="54">
        <f t="shared" si="440"/>
        <v>2035732032518</v>
      </c>
      <c r="Y517" s="54">
        <f t="shared" si="440"/>
        <v>8657876000</v>
      </c>
      <c r="Z517" s="54">
        <f t="shared" si="440"/>
        <v>2919420000</v>
      </c>
      <c r="AA517" s="54">
        <f t="shared" si="440"/>
        <v>107013700000</v>
      </c>
      <c r="AB517" s="54">
        <f t="shared" si="440"/>
        <v>2500000000</v>
      </c>
      <c r="AC517" s="54">
        <f t="shared" si="440"/>
        <v>0</v>
      </c>
      <c r="AD517" s="54">
        <f t="shared" si="440"/>
        <v>2744078060</v>
      </c>
      <c r="AE517" s="54">
        <f t="shared" si="440"/>
        <v>28500000000</v>
      </c>
      <c r="AF517" s="54">
        <f t="shared" si="440"/>
        <v>3589105609886</v>
      </c>
      <c r="AG517" s="54">
        <f t="shared" si="440"/>
        <v>298130877640</v>
      </c>
      <c r="AH517" s="54">
        <f t="shared" si="440"/>
        <v>1959764908949</v>
      </c>
      <c r="AI517" s="54">
        <f t="shared" si="440"/>
        <v>1331209823297</v>
      </c>
      <c r="AJ517" s="54">
        <f t="shared" si="440"/>
        <v>545471151840</v>
      </c>
      <c r="AK517" s="54">
        <f t="shared" si="440"/>
        <v>435485838840</v>
      </c>
      <c r="AL517" s="54">
        <f t="shared" si="440"/>
        <v>0</v>
      </c>
      <c r="AM517" s="54">
        <f t="shared" si="440"/>
        <v>0</v>
      </c>
      <c r="AN517" s="54">
        <f t="shared" si="440"/>
        <v>0</v>
      </c>
      <c r="AO517" s="54">
        <f t="shared" si="440"/>
        <v>0</v>
      </c>
      <c r="AP517" s="54">
        <f t="shared" si="440"/>
        <v>109985313000</v>
      </c>
      <c r="AQ517" s="54">
        <f t="shared" si="440"/>
        <v>28666450000</v>
      </c>
      <c r="AR517" s="54">
        <f t="shared" si="440"/>
        <v>0</v>
      </c>
      <c r="AS517" s="54">
        <f t="shared" si="440"/>
        <v>18000000000</v>
      </c>
      <c r="AT517" s="54">
        <f t="shared" si="440"/>
        <v>10666450000</v>
      </c>
      <c r="AU517" s="54">
        <f t="shared" si="440"/>
        <v>0</v>
      </c>
      <c r="AV517" s="54">
        <f t="shared" si="440"/>
        <v>-516804701840</v>
      </c>
      <c r="AW517" s="54">
        <f t="shared" si="440"/>
        <v>516804701840</v>
      </c>
      <c r="AX517" s="55">
        <f t="shared" si="440"/>
        <v>0</v>
      </c>
    </row>
    <row r="518" spans="1:50" s="45" customFormat="1" ht="15" customHeight="1" x14ac:dyDescent="0.25">
      <c r="A518" s="51" t="s">
        <v>125</v>
      </c>
      <c r="B518" s="51" t="s">
        <v>125</v>
      </c>
      <c r="C518" s="52" t="s">
        <v>610</v>
      </c>
      <c r="D518" s="53"/>
      <c r="E518" s="53"/>
      <c r="F518" s="54">
        <f t="shared" ref="F518:AX518" si="441">F516+F517</f>
        <v>30586914449585.453</v>
      </c>
      <c r="G518" s="54">
        <f t="shared" si="441"/>
        <v>4127648561429.3398</v>
      </c>
      <c r="H518" s="54">
        <f t="shared" si="441"/>
        <v>1765665215978.6499</v>
      </c>
      <c r="I518" s="54">
        <f t="shared" si="441"/>
        <v>561911315136</v>
      </c>
      <c r="J518" s="54">
        <f t="shared" si="441"/>
        <v>222805698059</v>
      </c>
      <c r="K518" s="54">
        <f t="shared" si="441"/>
        <v>1577266332255.6899</v>
      </c>
      <c r="L518" s="54">
        <f t="shared" si="441"/>
        <v>21333691771904.508</v>
      </c>
      <c r="M518" s="54">
        <f t="shared" si="441"/>
        <v>867833217335</v>
      </c>
      <c r="N518" s="54">
        <f t="shared" si="441"/>
        <v>16041566839569.51</v>
      </c>
      <c r="O518" s="54">
        <f t="shared" si="441"/>
        <v>4424291715000</v>
      </c>
      <c r="P518" s="54">
        <f t="shared" si="441"/>
        <v>5125574116251.5996</v>
      </c>
      <c r="Q518" s="54">
        <f t="shared" si="441"/>
        <v>91903699480</v>
      </c>
      <c r="R518" s="54">
        <f t="shared" si="441"/>
        <v>0</v>
      </c>
      <c r="S518" s="54">
        <f t="shared" si="441"/>
        <v>1226672815629.6001</v>
      </c>
      <c r="T518" s="54">
        <f t="shared" si="441"/>
        <v>1903534159600</v>
      </c>
      <c r="U518" s="54">
        <f t="shared" si="441"/>
        <v>1903463441542</v>
      </c>
      <c r="V518" s="54">
        <f t="shared" si="441"/>
        <v>31820034151340.711</v>
      </c>
      <c r="W518" s="54">
        <f t="shared" si="441"/>
        <v>16302077647421.77</v>
      </c>
      <c r="X518" s="54">
        <f t="shared" si="441"/>
        <v>12568128340237.76</v>
      </c>
      <c r="Y518" s="54">
        <f t="shared" si="441"/>
        <v>25045344335.98</v>
      </c>
      <c r="Z518" s="54">
        <f t="shared" si="441"/>
        <v>19964716000</v>
      </c>
      <c r="AA518" s="54">
        <f t="shared" si="441"/>
        <v>459770954100</v>
      </c>
      <c r="AB518" s="54">
        <f t="shared" si="441"/>
        <v>40662046368</v>
      </c>
      <c r="AC518" s="54">
        <f t="shared" si="441"/>
        <v>34298986620</v>
      </c>
      <c r="AD518" s="54">
        <f t="shared" si="441"/>
        <v>3087836804037.0303</v>
      </c>
      <c r="AE518" s="54">
        <f t="shared" si="441"/>
        <v>66370455723</v>
      </c>
      <c r="AF518" s="54">
        <f t="shared" si="441"/>
        <v>15517956503918.941</v>
      </c>
      <c r="AG518" s="54">
        <f t="shared" si="441"/>
        <v>999162173930.96997</v>
      </c>
      <c r="AH518" s="54">
        <f t="shared" si="441"/>
        <v>7498467340890.3799</v>
      </c>
      <c r="AI518" s="54">
        <f t="shared" si="441"/>
        <v>7020326989097.5898</v>
      </c>
      <c r="AJ518" s="54">
        <f t="shared" si="441"/>
        <v>1450709286964.1001</v>
      </c>
      <c r="AK518" s="54">
        <f t="shared" si="441"/>
        <v>1009169817066.1</v>
      </c>
      <c r="AL518" s="54">
        <f t="shared" si="441"/>
        <v>0</v>
      </c>
      <c r="AM518" s="54">
        <f t="shared" si="441"/>
        <v>0</v>
      </c>
      <c r="AN518" s="54">
        <f t="shared" si="441"/>
        <v>300000000000</v>
      </c>
      <c r="AO518" s="54">
        <f t="shared" si="441"/>
        <v>100000000</v>
      </c>
      <c r="AP518" s="54">
        <f t="shared" si="441"/>
        <v>141439469898</v>
      </c>
      <c r="AQ518" s="54">
        <f t="shared" si="441"/>
        <v>217589585208.84</v>
      </c>
      <c r="AR518" s="54">
        <f t="shared" si="441"/>
        <v>65000000000</v>
      </c>
      <c r="AS518" s="54">
        <f t="shared" si="441"/>
        <v>79000000000</v>
      </c>
      <c r="AT518" s="54">
        <f t="shared" si="441"/>
        <v>73589585208.839996</v>
      </c>
      <c r="AU518" s="54">
        <f t="shared" si="441"/>
        <v>0</v>
      </c>
      <c r="AV518" s="54">
        <f t="shared" si="441"/>
        <v>-1233119701755.2603</v>
      </c>
      <c r="AW518" s="54">
        <f t="shared" si="441"/>
        <v>1233119701755.26</v>
      </c>
      <c r="AX518" s="55">
        <f t="shared" si="441"/>
        <v>-1.1932849884033203E-4</v>
      </c>
    </row>
    <row r="519" spans="1:50" s="45" customFormat="1" ht="15" customHeight="1" x14ac:dyDescent="0.25">
      <c r="A519" s="51" t="s">
        <v>127</v>
      </c>
      <c r="B519" s="51" t="s">
        <v>127</v>
      </c>
      <c r="C519" s="52" t="s">
        <v>611</v>
      </c>
      <c r="D519" s="53"/>
      <c r="E519" s="53"/>
      <c r="F519" s="54">
        <f t="shared" ref="F519:AX519" si="442">F518+F491</f>
        <v>39488843224950.453</v>
      </c>
      <c r="G519" s="54">
        <f t="shared" si="442"/>
        <v>7851821323964.3398</v>
      </c>
      <c r="H519" s="54">
        <f t="shared" si="442"/>
        <v>5079872715978.6504</v>
      </c>
      <c r="I519" s="54">
        <f t="shared" si="442"/>
        <v>652051356936</v>
      </c>
      <c r="J519" s="54">
        <f t="shared" si="442"/>
        <v>344834813949</v>
      </c>
      <c r="K519" s="54">
        <f t="shared" si="442"/>
        <v>1775062437100.6899</v>
      </c>
      <c r="L519" s="54">
        <f t="shared" si="442"/>
        <v>25969022156904.508</v>
      </c>
      <c r="M519" s="54">
        <f t="shared" si="442"/>
        <v>1164953256335</v>
      </c>
      <c r="N519" s="54">
        <f t="shared" si="442"/>
        <v>18307831439569.508</v>
      </c>
      <c r="O519" s="54">
        <f t="shared" si="442"/>
        <v>6496237461000</v>
      </c>
      <c r="P519" s="54">
        <f t="shared" si="442"/>
        <v>5667999744081.5996</v>
      </c>
      <c r="Q519" s="54">
        <f t="shared" si="442"/>
        <v>103451571310</v>
      </c>
      <c r="R519" s="54">
        <f t="shared" si="442"/>
        <v>0</v>
      </c>
      <c r="S519" s="54">
        <f t="shared" si="442"/>
        <v>1226672815629.6001</v>
      </c>
      <c r="T519" s="54">
        <f t="shared" si="442"/>
        <v>2434411915600</v>
      </c>
      <c r="U519" s="54">
        <f t="shared" si="442"/>
        <v>1903463441542</v>
      </c>
      <c r="V519" s="54">
        <f t="shared" si="442"/>
        <v>40969494975367.711</v>
      </c>
      <c r="W519" s="54">
        <f t="shared" si="442"/>
        <v>22893416057222.34</v>
      </c>
      <c r="X519" s="54">
        <f t="shared" si="442"/>
        <v>15508585501663.529</v>
      </c>
      <c r="Y519" s="54">
        <f t="shared" si="442"/>
        <v>44545344335.979996</v>
      </c>
      <c r="Z519" s="54">
        <f t="shared" si="442"/>
        <v>19964716000</v>
      </c>
      <c r="AA519" s="54">
        <f t="shared" si="442"/>
        <v>2357884161100</v>
      </c>
      <c r="AB519" s="54">
        <f t="shared" si="442"/>
        <v>41262046368</v>
      </c>
      <c r="AC519" s="54">
        <f t="shared" si="442"/>
        <v>1589792311506.8</v>
      </c>
      <c r="AD519" s="54">
        <f t="shared" si="442"/>
        <v>3240011520525.0303</v>
      </c>
      <c r="AE519" s="54">
        <f t="shared" si="442"/>
        <v>91370455723</v>
      </c>
      <c r="AF519" s="54">
        <f t="shared" si="442"/>
        <v>18076078918145.371</v>
      </c>
      <c r="AG519" s="54">
        <f t="shared" si="442"/>
        <v>1202837005888.0601</v>
      </c>
      <c r="AH519" s="54">
        <f t="shared" si="442"/>
        <v>8793406855932.0703</v>
      </c>
      <c r="AI519" s="54">
        <f t="shared" si="442"/>
        <v>8079835056325.2402</v>
      </c>
      <c r="AJ519" s="54">
        <f t="shared" si="442"/>
        <v>1834241335626.1001</v>
      </c>
      <c r="AK519" s="54">
        <f t="shared" si="442"/>
        <v>1392701865728.1001</v>
      </c>
      <c r="AL519" s="54">
        <f t="shared" si="442"/>
        <v>0</v>
      </c>
      <c r="AM519" s="54">
        <f t="shared" si="442"/>
        <v>0</v>
      </c>
      <c r="AN519" s="54">
        <f t="shared" si="442"/>
        <v>300000000000</v>
      </c>
      <c r="AO519" s="54">
        <f t="shared" si="442"/>
        <v>100000000</v>
      </c>
      <c r="AP519" s="54">
        <f t="shared" si="442"/>
        <v>141439469898</v>
      </c>
      <c r="AQ519" s="54">
        <f t="shared" si="442"/>
        <v>353589585208.83997</v>
      </c>
      <c r="AR519" s="54">
        <f t="shared" si="442"/>
        <v>65000000000</v>
      </c>
      <c r="AS519" s="54">
        <f t="shared" si="442"/>
        <v>79000000000</v>
      </c>
      <c r="AT519" s="54">
        <f t="shared" si="442"/>
        <v>209589585208.84</v>
      </c>
      <c r="AU519" s="54">
        <f t="shared" si="442"/>
        <v>0</v>
      </c>
      <c r="AV519" s="54">
        <f t="shared" si="442"/>
        <v>-1480651750417.2603</v>
      </c>
      <c r="AW519" s="54">
        <f t="shared" si="442"/>
        <v>1480651750417.26</v>
      </c>
      <c r="AX519" s="55">
        <f t="shared" si="442"/>
        <v>-1.1932849884033203E-4</v>
      </c>
    </row>
    <row r="520" spans="1:50" ht="15" customHeight="1" x14ac:dyDescent="0.25">
      <c r="A520" s="29" t="s">
        <v>612</v>
      </c>
      <c r="B520" s="29" t="s">
        <v>612</v>
      </c>
      <c r="C520" s="30" t="s">
        <v>613</v>
      </c>
      <c r="D520" s="31" t="s">
        <v>238</v>
      </c>
      <c r="E520" s="32">
        <v>42734</v>
      </c>
      <c r="F520" s="56">
        <f t="shared" ref="F520:F521" si="443">G520+L520+P520</f>
        <v>3545198442342.77</v>
      </c>
      <c r="G520" s="34">
        <f t="shared" ref="G520:G521" si="444">H520+I520+J520+K520</f>
        <v>743891514196.77002</v>
      </c>
      <c r="H520" s="34">
        <f>VLOOKUP(C520,[1]Sheet2!$A$1:$AS$610,6,FALSE)</f>
        <v>628118997000</v>
      </c>
      <c r="I520" s="34">
        <f>VLOOKUP(C520,[1]Sheet2!$A$1:$AS$610,7,FALSE)</f>
        <v>11971877210</v>
      </c>
      <c r="J520" s="34">
        <f>VLOOKUP(C520,[1]Sheet2!$A$1:$AS$610,8,FALSE)</f>
        <v>23450507809.77</v>
      </c>
      <c r="K520" s="34">
        <f>VLOOKUP(C520,[1]Sheet2!$A$1:$AS$610,9,FALSE)</f>
        <v>80350132177</v>
      </c>
      <c r="L520" s="34">
        <f t="shared" ref="L520:L521" si="445">M520+N520+O520</f>
        <v>2545935073146</v>
      </c>
      <c r="M520" s="34">
        <f>VLOOKUP(C520,[1]Sheet2!$A$1:$AS$610,11,FALSE)</f>
        <v>99073101000</v>
      </c>
      <c r="N520" s="34">
        <f>VLOOKUP(C520,[1]Sheet2!$A$1:$AS$610,12,FALSE)</f>
        <v>1602253856146</v>
      </c>
      <c r="O520" s="34">
        <f>VLOOKUP(C520,[1]Sheet2!$A$1:$AS$610,13,FALSE)</f>
        <v>844608116000</v>
      </c>
      <c r="P520" s="34">
        <f t="shared" ref="P520:P521" si="446">Q520+R520+S520+T520+U520</f>
        <v>255371855000</v>
      </c>
      <c r="Q520" s="34">
        <f>VLOOKUP(C520,[1]Sheet2!$A$1:$AS$610,15,FALSE)</f>
        <v>0</v>
      </c>
      <c r="R520" s="34">
        <f>VLOOKUP(C520,[1]Sheet2!$A$1:$AS$610,16,FALSE)</f>
        <v>0</v>
      </c>
      <c r="S520" s="34">
        <f>VLOOKUP(C520,[1]Sheet2!$A$1:$AS$610,17,FALSE)</f>
        <v>0</v>
      </c>
      <c r="T520" s="34">
        <f>VLOOKUP(C520,[1]Sheet2!$A$1:$AS$610,18,FALSE)</f>
        <v>255371855000</v>
      </c>
      <c r="U520" s="34">
        <f>VLOOKUP(C520,[1]Sheet2!$A$1:$AS$610,19,FALSE)</f>
        <v>0</v>
      </c>
      <c r="V520" s="34">
        <f t="shared" ref="V520:V521" si="447">W520+AF520</f>
        <v>3597160276733.52</v>
      </c>
      <c r="W520" s="34">
        <f t="shared" ref="W520:W521" si="448">X520+Y520+Z520+AA520+AB520+AC520+AD520+AE520</f>
        <v>2439650181689.52</v>
      </c>
      <c r="X520" s="34">
        <f>VLOOKUP(C520,[1]Sheet2!$A$1:$AS$610,22,FALSE)</f>
        <v>1298460829536.52</v>
      </c>
      <c r="Y520" s="34">
        <f>VLOOKUP(C520,[1]Sheet2!$A$1:$AS$610,23,FALSE)</f>
        <v>12227469285</v>
      </c>
      <c r="Z520" s="34">
        <f>VLOOKUP(C520,[1]Sheet2!$A$1:$AS$610,24,FALSE)</f>
        <v>0</v>
      </c>
      <c r="AA520" s="34">
        <f>VLOOKUP(C520,[1]Sheet2!$A$1:$AS$610,25,FALSE)</f>
        <v>707025070000</v>
      </c>
      <c r="AB520" s="34">
        <f>VLOOKUP(C520,[1]Sheet2!$A$1:$AS$610,26,FALSE)</f>
        <v>0</v>
      </c>
      <c r="AC520" s="34">
        <f>VLOOKUP(C520,[1]Sheet2!$A$1:$AS$610,27,FALSE)</f>
        <v>376926983381</v>
      </c>
      <c r="AD520" s="34">
        <f>VLOOKUP(C520,[1]Sheet2!$A$1:$AS$610,28,FALSE)</f>
        <v>34545829487</v>
      </c>
      <c r="AE520" s="34">
        <f>VLOOKUP(C520,[1]Sheet2!$A$1:$AS$610,29,FALSE)</f>
        <v>10464000000</v>
      </c>
      <c r="AF520" s="34">
        <f t="shared" ref="AF520:AF521" si="449">AG520+AH520+AI520</f>
        <v>1157510095044</v>
      </c>
      <c r="AG520" s="34">
        <f>VLOOKUP(C520,[1]Sheet2!$A$1:$AS$610,31,FALSE)</f>
        <v>61819436877</v>
      </c>
      <c r="AH520" s="34">
        <f>VLOOKUP(C520,[1]Sheet2!$A$1:$AS$610,32,FALSE)</f>
        <v>321137528638</v>
      </c>
      <c r="AI520" s="34">
        <f>VLOOKUP(C520,[1]Sheet2!$A$1:$AS$610,33,FALSE)</f>
        <v>774553129529</v>
      </c>
      <c r="AJ520" s="34">
        <f t="shared" ref="AJ520:AJ521" si="450">AK520+AL520+AM520+AN520+AO520+AP520</f>
        <v>161377574790.14999</v>
      </c>
      <c r="AK520" s="34">
        <f>VLOOKUP(C520,[1]Sheet2!$A$1:$AS$610,35,FALSE)</f>
        <v>161377574790.14999</v>
      </c>
      <c r="AL520" s="34">
        <f>VLOOKUP(C520,[1]Sheet2!$A$1:$AS$610,36,FALSE)</f>
        <v>0</v>
      </c>
      <c r="AM520" s="34">
        <f>VLOOKUP(C520,[1]Sheet2!$A$1:$AS$610,37,FALSE)</f>
        <v>0</v>
      </c>
      <c r="AN520" s="34">
        <f>VLOOKUP(C520,[1]Sheet2!$A$1:$AS$610,38,FALSE)</f>
        <v>0</v>
      </c>
      <c r="AO520" s="34">
        <f>VLOOKUP(C520,[1]Sheet2!$A$1:$AS$610,39,FALSE)</f>
        <v>0</v>
      </c>
      <c r="AP520" s="34">
        <f>VLOOKUP(C520,[1]Sheet2!$A$1:$AS$610,40,FALSE)</f>
        <v>0</v>
      </c>
      <c r="AQ520" s="34">
        <f t="shared" ref="AQ520:AQ521" si="451">AR520+AS520+AT520+AU520</f>
        <v>109415740399.39999</v>
      </c>
      <c r="AR520" s="34">
        <f>VLOOKUP(C520,[1]Sheet2!$A$1:$AS$610,42,FALSE)</f>
        <v>0</v>
      </c>
      <c r="AS520" s="34">
        <f>VLOOKUP(C520,[1]Sheet2!$A$1:$AS$610,43,FALSE)</f>
        <v>32000000000</v>
      </c>
      <c r="AT520" s="34">
        <f>VLOOKUP(C520,[1]Sheet2!$A$1:$AS$610,44,FALSE)</f>
        <v>77415740399.399994</v>
      </c>
      <c r="AU520" s="34">
        <f>VLOOKUP(C520,[1]Sheet2!$A$1:$AS$610,45,FALSE)</f>
        <v>0</v>
      </c>
      <c r="AV520" s="35">
        <f t="shared" ref="AV520:AV521" si="452">F520-V520</f>
        <v>-51961834390.75</v>
      </c>
      <c r="AW520" s="35">
        <f t="shared" ref="AW520:AW521" si="453">AJ520-AQ520</f>
        <v>51961834390.75</v>
      </c>
      <c r="AX520" s="36">
        <f t="shared" ref="AX520:AX583" si="454">AW520+AV520</f>
        <v>0</v>
      </c>
    </row>
    <row r="521" spans="1:50" s="45" customFormat="1" ht="15" customHeight="1" x14ac:dyDescent="0.25">
      <c r="A521" s="46">
        <f>A515+1</f>
        <v>388</v>
      </c>
      <c r="B521" s="46">
        <v>1</v>
      </c>
      <c r="C521" s="38" t="s">
        <v>614</v>
      </c>
      <c r="D521" s="39" t="s">
        <v>92</v>
      </c>
      <c r="E521" s="40">
        <v>42731</v>
      </c>
      <c r="F521" s="41">
        <f t="shared" si="443"/>
        <v>790351238916</v>
      </c>
      <c r="G521" s="42">
        <f t="shared" si="444"/>
        <v>37895370916</v>
      </c>
      <c r="H521" s="42">
        <v>6667370916</v>
      </c>
      <c r="I521" s="42">
        <v>2175000000</v>
      </c>
      <c r="J521" s="42">
        <v>9000000000</v>
      </c>
      <c r="K521" s="42">
        <v>20053000000</v>
      </c>
      <c r="L521" s="42">
        <f t="shared" si="445"/>
        <v>596452149000</v>
      </c>
      <c r="M521" s="42">
        <v>12518920000</v>
      </c>
      <c r="N521" s="42">
        <v>481431194000</v>
      </c>
      <c r="O521" s="42">
        <v>102502035000</v>
      </c>
      <c r="P521" s="42">
        <f t="shared" si="446"/>
        <v>156003719000</v>
      </c>
      <c r="Q521" s="42">
        <v>0</v>
      </c>
      <c r="R521" s="42">
        <v>0</v>
      </c>
      <c r="S521" s="42">
        <v>8130000000</v>
      </c>
      <c r="T521" s="42">
        <v>53597856000</v>
      </c>
      <c r="U521" s="42">
        <v>94275863000</v>
      </c>
      <c r="V521" s="42">
        <f t="shared" si="447"/>
        <v>796351238916</v>
      </c>
      <c r="W521" s="42">
        <f t="shared" si="448"/>
        <v>481352524576</v>
      </c>
      <c r="X521" s="42">
        <v>311325751522</v>
      </c>
      <c r="Y521" s="42">
        <v>0</v>
      </c>
      <c r="Z521" s="42">
        <v>30000000</v>
      </c>
      <c r="AA521" s="42">
        <v>17365945000</v>
      </c>
      <c r="AB521" s="42">
        <v>6543000000</v>
      </c>
      <c r="AC521" s="42">
        <v>0</v>
      </c>
      <c r="AD521" s="42">
        <v>144287828054</v>
      </c>
      <c r="AE521" s="42">
        <v>1800000000</v>
      </c>
      <c r="AF521" s="42">
        <f t="shared" si="449"/>
        <v>314998714340</v>
      </c>
      <c r="AG521" s="42">
        <v>22806017807</v>
      </c>
      <c r="AH521" s="42">
        <v>131146303291</v>
      </c>
      <c r="AI521" s="42">
        <v>161046393242</v>
      </c>
      <c r="AJ521" s="42">
        <f t="shared" si="450"/>
        <v>6000000000</v>
      </c>
      <c r="AK521" s="42">
        <v>6000000000</v>
      </c>
      <c r="AL521" s="42">
        <v>0</v>
      </c>
      <c r="AM521" s="42">
        <v>0</v>
      </c>
      <c r="AN521" s="42">
        <v>0</v>
      </c>
      <c r="AO521" s="42">
        <v>0</v>
      </c>
      <c r="AP521" s="42">
        <v>0</v>
      </c>
      <c r="AQ521" s="42">
        <f t="shared" si="451"/>
        <v>0</v>
      </c>
      <c r="AR521" s="42">
        <v>0</v>
      </c>
      <c r="AS521" s="42">
        <v>0</v>
      </c>
      <c r="AT521" s="42">
        <v>0</v>
      </c>
      <c r="AU521" s="42">
        <v>0</v>
      </c>
      <c r="AV521" s="43">
        <f t="shared" si="452"/>
        <v>-6000000000</v>
      </c>
      <c r="AW521" s="43">
        <f t="shared" si="453"/>
        <v>6000000000</v>
      </c>
      <c r="AX521" s="44">
        <f t="shared" si="454"/>
        <v>0</v>
      </c>
    </row>
    <row r="522" spans="1:50" s="45" customFormat="1" ht="15" customHeight="1" x14ac:dyDescent="0.25">
      <c r="A522" s="37">
        <f t="shared" ref="A522:B537" si="455">A521+1</f>
        <v>389</v>
      </c>
      <c r="B522" s="37">
        <f t="shared" si="455"/>
        <v>2</v>
      </c>
      <c r="C522" s="38" t="s">
        <v>615</v>
      </c>
      <c r="D522" s="39" t="s">
        <v>185</v>
      </c>
      <c r="E522" s="40">
        <v>42734</v>
      </c>
      <c r="F522" s="41">
        <f t="shared" si="388"/>
        <v>706124200266</v>
      </c>
      <c r="G522" s="42">
        <f t="shared" si="389"/>
        <v>16624929800</v>
      </c>
      <c r="H522" s="42">
        <v>1918000000</v>
      </c>
      <c r="I522" s="42">
        <v>7371179800</v>
      </c>
      <c r="J522" s="42">
        <v>3604692000</v>
      </c>
      <c r="K522" s="42">
        <v>3731058000</v>
      </c>
      <c r="L522" s="42">
        <f t="shared" si="390"/>
        <v>598248320766</v>
      </c>
      <c r="M522" s="42">
        <v>17601881000</v>
      </c>
      <c r="N522" s="42">
        <v>443042670766</v>
      </c>
      <c r="O522" s="42">
        <v>137603769000</v>
      </c>
      <c r="P522" s="42">
        <f t="shared" si="391"/>
        <v>91250949700</v>
      </c>
      <c r="Q522" s="42">
        <v>0</v>
      </c>
      <c r="R522" s="42">
        <v>0</v>
      </c>
      <c r="S522" s="42">
        <v>8049921700</v>
      </c>
      <c r="T522" s="42">
        <v>7500000000</v>
      </c>
      <c r="U522" s="42">
        <v>75701028000</v>
      </c>
      <c r="V522" s="42">
        <f t="shared" si="392"/>
        <v>756946736278</v>
      </c>
      <c r="W522" s="42">
        <f t="shared" si="393"/>
        <v>432677514461</v>
      </c>
      <c r="X522" s="42">
        <v>302138689284</v>
      </c>
      <c r="Y522" s="42">
        <v>4914819000</v>
      </c>
      <c r="Z522" s="42">
        <v>0</v>
      </c>
      <c r="AA522" s="42">
        <v>12858523000</v>
      </c>
      <c r="AB522" s="42">
        <v>0</v>
      </c>
      <c r="AC522" s="42">
        <v>0</v>
      </c>
      <c r="AD522" s="42">
        <v>112265483177</v>
      </c>
      <c r="AE522" s="42">
        <v>500000000</v>
      </c>
      <c r="AF522" s="42">
        <f t="shared" si="394"/>
        <v>324269221817</v>
      </c>
      <c r="AG522" s="42">
        <v>23144924000</v>
      </c>
      <c r="AH522" s="42">
        <v>102261006885</v>
      </c>
      <c r="AI522" s="42">
        <v>198863290932</v>
      </c>
      <c r="AJ522" s="42">
        <f t="shared" si="395"/>
        <v>66448536012</v>
      </c>
      <c r="AK522" s="42">
        <v>22252000000</v>
      </c>
      <c r="AL522" s="42">
        <v>0</v>
      </c>
      <c r="AM522" s="42">
        <v>0</v>
      </c>
      <c r="AN522" s="42">
        <v>44196536012</v>
      </c>
      <c r="AO522" s="42">
        <v>0</v>
      </c>
      <c r="AP522" s="42">
        <v>0</v>
      </c>
      <c r="AQ522" s="42">
        <f t="shared" si="396"/>
        <v>15626000000</v>
      </c>
      <c r="AR522" s="42">
        <v>0</v>
      </c>
      <c r="AS522" s="42">
        <v>0</v>
      </c>
      <c r="AT522" s="42">
        <v>15626000000</v>
      </c>
      <c r="AU522" s="42">
        <v>0</v>
      </c>
      <c r="AV522" s="43">
        <f t="shared" si="397"/>
        <v>-50822536012</v>
      </c>
      <c r="AW522" s="43">
        <f t="shared" si="418"/>
        <v>50822536012</v>
      </c>
      <c r="AX522" s="44">
        <f t="shared" si="454"/>
        <v>0</v>
      </c>
    </row>
    <row r="523" spans="1:50" s="45" customFormat="1" ht="15" customHeight="1" x14ac:dyDescent="0.25">
      <c r="A523" s="37">
        <f t="shared" si="455"/>
        <v>390</v>
      </c>
      <c r="B523" s="37">
        <f t="shared" si="455"/>
        <v>3</v>
      </c>
      <c r="C523" s="38" t="s">
        <v>616</v>
      </c>
      <c r="D523" s="39" t="s">
        <v>90</v>
      </c>
      <c r="E523" s="40">
        <v>42734</v>
      </c>
      <c r="F523" s="41">
        <f t="shared" si="388"/>
        <v>602579923304</v>
      </c>
      <c r="G523" s="42">
        <f t="shared" si="389"/>
        <v>12961404277</v>
      </c>
      <c r="H523" s="42">
        <f>VLOOKUP(C523,[1]Sheet2!$A$1:$AS$610,6,FALSE)</f>
        <v>2107600000</v>
      </c>
      <c r="I523" s="42">
        <f>VLOOKUP(C523,[1]Sheet2!$A$1:$AS$610,7,FALSE)</f>
        <v>2113556318</v>
      </c>
      <c r="J523" s="42">
        <f>VLOOKUP(C523,[1]Sheet2!$A$1:$AS$610,8,FALSE)</f>
        <v>2896078559</v>
      </c>
      <c r="K523" s="42">
        <f>VLOOKUP(C523,[1]Sheet2!$A$1:$AS$610,9,FALSE)</f>
        <v>5844169400</v>
      </c>
      <c r="L523" s="42">
        <f t="shared" si="390"/>
        <v>499273166000</v>
      </c>
      <c r="M523" s="42">
        <f>VLOOKUP(C523,[1]Sheet2!$A$1:$AS$610,11,FALSE)</f>
        <v>13281430000</v>
      </c>
      <c r="N523" s="42">
        <f>VLOOKUP(C523,[1]Sheet2!$A$1:$AS$610,12,FALSE)</f>
        <v>409245153000</v>
      </c>
      <c r="O523" s="42">
        <f>VLOOKUP(C523,[1]Sheet2!$A$1:$AS$610,13,FALSE)</f>
        <v>76746583000</v>
      </c>
      <c r="P523" s="42">
        <f t="shared" si="391"/>
        <v>90345353027</v>
      </c>
      <c r="Q523" s="42">
        <f>VLOOKUP(C523,[1]Sheet2!$A$1:$AS$610,15,FALSE)</f>
        <v>0</v>
      </c>
      <c r="R523" s="42">
        <f>VLOOKUP(C523,[1]Sheet2!$A$1:$AS$610,16,FALSE)</f>
        <v>0</v>
      </c>
      <c r="S523" s="42">
        <f>VLOOKUP(C523,[1]Sheet2!$A$1:$AS$610,17,FALSE)</f>
        <v>4491170027</v>
      </c>
      <c r="T523" s="42">
        <f>VLOOKUP(C523,[1]Sheet2!$A$1:$AS$610,18,FALSE)</f>
        <v>23684200000</v>
      </c>
      <c r="U523" s="42">
        <f>VLOOKUP(C523,[1]Sheet2!$A$1:$AS$610,19,FALSE)</f>
        <v>62169983000</v>
      </c>
      <c r="V523" s="42">
        <f t="shared" si="392"/>
        <v>616190298384</v>
      </c>
      <c r="W523" s="42">
        <f t="shared" si="393"/>
        <v>277971014524</v>
      </c>
      <c r="X523" s="42">
        <f>VLOOKUP(C523,[1]Sheet2!$A$1:$AS$610,22,FALSE)</f>
        <v>166872831072</v>
      </c>
      <c r="Y523" s="42">
        <f>VLOOKUP(C523,[1]Sheet2!$A$1:$AS$610,23,FALSE)</f>
        <v>0</v>
      </c>
      <c r="Z523" s="42">
        <f>VLOOKUP(C523,[1]Sheet2!$A$1:$AS$610,24,FALSE)</f>
        <v>0</v>
      </c>
      <c r="AA523" s="42">
        <f>VLOOKUP(C523,[1]Sheet2!$A$1:$AS$610,25,FALSE)</f>
        <v>2150000000</v>
      </c>
      <c r="AB523" s="42">
        <f>VLOOKUP(C523,[1]Sheet2!$A$1:$AS$610,26,FALSE)</f>
        <v>0</v>
      </c>
      <c r="AC523" s="42">
        <f>VLOOKUP(C523,[1]Sheet2!$A$1:$AS$610,27,FALSE)</f>
        <v>424116000</v>
      </c>
      <c r="AD523" s="42">
        <f>VLOOKUP(C523,[1]Sheet2!$A$1:$AS$610,28,FALSE)</f>
        <v>107824067452</v>
      </c>
      <c r="AE523" s="42">
        <f>VLOOKUP(C523,[1]Sheet2!$A$1:$AS$610,29,FALSE)</f>
        <v>700000000</v>
      </c>
      <c r="AF523" s="42">
        <f t="shared" si="394"/>
        <v>338219283860</v>
      </c>
      <c r="AG523" s="42">
        <f>VLOOKUP(C523,[1]Sheet2!$A$1:$AS$610,31,FALSE)</f>
        <v>13884876450</v>
      </c>
      <c r="AH523" s="42">
        <f>VLOOKUP(C523,[1]Sheet2!$A$1:$AS$610,32,FALSE)</f>
        <v>138150593935</v>
      </c>
      <c r="AI523" s="42">
        <f>VLOOKUP(C523,[1]Sheet2!$A$1:$AS$610,33,FALSE)</f>
        <v>186183813475</v>
      </c>
      <c r="AJ523" s="42">
        <f t="shared" si="395"/>
        <v>21000000000</v>
      </c>
      <c r="AK523" s="42">
        <f>VLOOKUP(C523,[1]Sheet2!$A$1:$AS$610,35,FALSE)</f>
        <v>21000000000</v>
      </c>
      <c r="AL523" s="42">
        <f>VLOOKUP(C523,[1]Sheet2!$A$1:$AS$610,36,FALSE)</f>
        <v>0</v>
      </c>
      <c r="AM523" s="42">
        <f>VLOOKUP(C523,[1]Sheet2!$A$1:$AS$610,37,FALSE)</f>
        <v>0</v>
      </c>
      <c r="AN523" s="42">
        <f>VLOOKUP(C523,[1]Sheet2!$A$1:$AS$610,38,FALSE)</f>
        <v>0</v>
      </c>
      <c r="AO523" s="42">
        <f>VLOOKUP(C523,[1]Sheet2!$A$1:$AS$610,39,FALSE)</f>
        <v>0</v>
      </c>
      <c r="AP523" s="42">
        <f>VLOOKUP(C523,[1]Sheet2!$A$1:$AS$610,40,FALSE)</f>
        <v>0</v>
      </c>
      <c r="AQ523" s="42">
        <f t="shared" si="396"/>
        <v>7389624920</v>
      </c>
      <c r="AR523" s="42">
        <f>VLOOKUP(C523,[1]Sheet2!$A$1:$AS$610,42,FALSE)</f>
        <v>0</v>
      </c>
      <c r="AS523" s="42">
        <f>VLOOKUP(C523,[1]Sheet2!$A$1:$AS$610,43,FALSE)</f>
        <v>2500000000</v>
      </c>
      <c r="AT523" s="42">
        <f>VLOOKUP(C523,[1]Sheet2!$A$1:$AS$610,44,FALSE)</f>
        <v>4889624920</v>
      </c>
      <c r="AU523" s="42">
        <f>VLOOKUP(C523,[1]Sheet2!$A$1:$AS$610,45,FALSE)</f>
        <v>0</v>
      </c>
      <c r="AV523" s="43">
        <f t="shared" si="397"/>
        <v>-13610375080</v>
      </c>
      <c r="AW523" s="43">
        <f t="shared" si="418"/>
        <v>13610375080</v>
      </c>
      <c r="AX523" s="44">
        <f t="shared" si="454"/>
        <v>0</v>
      </c>
    </row>
    <row r="524" spans="1:50" s="45" customFormat="1" ht="15" customHeight="1" x14ac:dyDescent="0.25">
      <c r="A524" s="37">
        <f t="shared" si="455"/>
        <v>391</v>
      </c>
      <c r="B524" s="37">
        <f t="shared" si="455"/>
        <v>4</v>
      </c>
      <c r="C524" s="38" t="s">
        <v>617</v>
      </c>
      <c r="D524" s="39" t="s">
        <v>90</v>
      </c>
      <c r="E524" s="40">
        <v>42733</v>
      </c>
      <c r="F524" s="41">
        <f t="shared" si="388"/>
        <v>1139121344632</v>
      </c>
      <c r="G524" s="42">
        <f t="shared" si="389"/>
        <v>80163288774</v>
      </c>
      <c r="H524" s="42">
        <f>VLOOKUP(C524,[1]Sheet2!$A$1:$AS$610,6,FALSE)</f>
        <v>18453240100</v>
      </c>
      <c r="I524" s="42">
        <f>VLOOKUP(C524,[1]Sheet2!$A$1:$AS$610,7,FALSE)</f>
        <v>9856654200</v>
      </c>
      <c r="J524" s="42">
        <f>VLOOKUP(C524,[1]Sheet2!$A$1:$AS$610,8,FALSE)</f>
        <v>7635197237</v>
      </c>
      <c r="K524" s="42">
        <f>VLOOKUP(C524,[1]Sheet2!$A$1:$AS$610,9,FALSE)</f>
        <v>44218197237</v>
      </c>
      <c r="L524" s="42">
        <f t="shared" si="390"/>
        <v>769151843000</v>
      </c>
      <c r="M524" s="42">
        <f>VLOOKUP(C524,[1]Sheet2!$A$1:$AS$610,11,FALSE)</f>
        <v>72125052000</v>
      </c>
      <c r="N524" s="42">
        <f>VLOOKUP(C524,[1]Sheet2!$A$1:$AS$610,12,FALSE)</f>
        <v>593123363000</v>
      </c>
      <c r="O524" s="42">
        <f>VLOOKUP(C524,[1]Sheet2!$A$1:$AS$610,13,FALSE)</f>
        <v>103903428000</v>
      </c>
      <c r="P524" s="42">
        <f t="shared" si="391"/>
        <v>289806212858</v>
      </c>
      <c r="Q524" s="42">
        <f>VLOOKUP(C524,[1]Sheet2!$A$1:$AS$610,15,FALSE)</f>
        <v>0</v>
      </c>
      <c r="R524" s="42">
        <f>VLOOKUP(C524,[1]Sheet2!$A$1:$AS$610,16,FALSE)</f>
        <v>0</v>
      </c>
      <c r="S524" s="42">
        <f>VLOOKUP(C524,[1]Sheet2!$A$1:$AS$610,17,FALSE)</f>
        <v>15062493872</v>
      </c>
      <c r="T524" s="42">
        <f>VLOOKUP(C524,[1]Sheet2!$A$1:$AS$610,18,FALSE)</f>
        <v>59355152000</v>
      </c>
      <c r="U524" s="42">
        <f>VLOOKUP(C524,[1]Sheet2!$A$1:$AS$610,19,FALSE)</f>
        <v>215388566986</v>
      </c>
      <c r="V524" s="42">
        <f t="shared" si="392"/>
        <v>1149771344632</v>
      </c>
      <c r="W524" s="42">
        <f t="shared" si="393"/>
        <v>596829397125</v>
      </c>
      <c r="X524" s="42">
        <f>VLOOKUP(C524,[1]Sheet2!$A$1:$AS$610,22,FALSE)</f>
        <v>417812146950</v>
      </c>
      <c r="Y524" s="42">
        <f>VLOOKUP(C524,[1]Sheet2!$A$1:$AS$610,23,FALSE)</f>
        <v>0</v>
      </c>
      <c r="Z524" s="42">
        <f>VLOOKUP(C524,[1]Sheet2!$A$1:$AS$610,24,FALSE)</f>
        <v>0</v>
      </c>
      <c r="AA524" s="42">
        <f>VLOOKUP(C524,[1]Sheet2!$A$1:$AS$610,25,FALSE)</f>
        <v>10275000000</v>
      </c>
      <c r="AB524" s="42">
        <f>VLOOKUP(C524,[1]Sheet2!$A$1:$AS$610,26,FALSE)</f>
        <v>1494000000</v>
      </c>
      <c r="AC524" s="42">
        <f>VLOOKUP(C524,[1]Sheet2!$A$1:$AS$610,27,FALSE)</f>
        <v>0</v>
      </c>
      <c r="AD524" s="42">
        <f>VLOOKUP(C524,[1]Sheet2!$A$1:$AS$610,28,FALSE)</f>
        <v>165748250175</v>
      </c>
      <c r="AE524" s="42">
        <f>VLOOKUP(C524,[1]Sheet2!$A$1:$AS$610,29,FALSE)</f>
        <v>1500000000</v>
      </c>
      <c r="AF524" s="42">
        <f t="shared" si="394"/>
        <v>552941947507</v>
      </c>
      <c r="AG524" s="42">
        <f>VLOOKUP(C524,[1]Sheet2!$A$1:$AS$610,31,FALSE)</f>
        <v>54775622000</v>
      </c>
      <c r="AH524" s="42">
        <f>VLOOKUP(C524,[1]Sheet2!$A$1:$AS$610,32,FALSE)</f>
        <v>200777371072</v>
      </c>
      <c r="AI524" s="42">
        <f>VLOOKUP(C524,[1]Sheet2!$A$1:$AS$610,33,FALSE)</f>
        <v>297388954435</v>
      </c>
      <c r="AJ524" s="42">
        <f t="shared" si="395"/>
        <v>11650000000</v>
      </c>
      <c r="AK524" s="42">
        <f>VLOOKUP(C524,[1]Sheet2!$A$1:$AS$610,35,FALSE)</f>
        <v>11650000000</v>
      </c>
      <c r="AL524" s="42">
        <f>VLOOKUP(C524,[1]Sheet2!$A$1:$AS$610,36,FALSE)</f>
        <v>0</v>
      </c>
      <c r="AM524" s="42">
        <f>VLOOKUP(C524,[1]Sheet2!$A$1:$AS$610,37,FALSE)</f>
        <v>0</v>
      </c>
      <c r="AN524" s="42">
        <f>VLOOKUP(C524,[1]Sheet2!$A$1:$AS$610,38,FALSE)</f>
        <v>0</v>
      </c>
      <c r="AO524" s="42">
        <f>VLOOKUP(C524,[1]Sheet2!$A$1:$AS$610,39,FALSE)</f>
        <v>0</v>
      </c>
      <c r="AP524" s="42">
        <f>VLOOKUP(C524,[1]Sheet2!$A$1:$AS$610,40,FALSE)</f>
        <v>0</v>
      </c>
      <c r="AQ524" s="42">
        <f t="shared" si="396"/>
        <v>1000000000</v>
      </c>
      <c r="AR524" s="42">
        <f>VLOOKUP(C524,[1]Sheet2!$A$1:$AS$610,42,FALSE)</f>
        <v>0</v>
      </c>
      <c r="AS524" s="42">
        <f>VLOOKUP(C524,[1]Sheet2!$A$1:$AS$610,43,FALSE)</f>
        <v>1000000000</v>
      </c>
      <c r="AT524" s="42">
        <f>VLOOKUP(C524,[1]Sheet2!$A$1:$AS$610,44,FALSE)</f>
        <v>0</v>
      </c>
      <c r="AU524" s="42">
        <f>VLOOKUP(C524,[1]Sheet2!$A$1:$AS$610,45,FALSE)</f>
        <v>0</v>
      </c>
      <c r="AV524" s="43">
        <f t="shared" si="397"/>
        <v>-10650000000</v>
      </c>
      <c r="AW524" s="43">
        <f t="shared" si="418"/>
        <v>10650000000</v>
      </c>
      <c r="AX524" s="44">
        <f t="shared" si="454"/>
        <v>0</v>
      </c>
    </row>
    <row r="525" spans="1:50" s="45" customFormat="1" ht="15" customHeight="1" x14ac:dyDescent="0.25">
      <c r="A525" s="46">
        <f t="shared" si="455"/>
        <v>392</v>
      </c>
      <c r="B525" s="46">
        <f t="shared" si="455"/>
        <v>5</v>
      </c>
      <c r="C525" s="47" t="s">
        <v>618</v>
      </c>
      <c r="D525" s="58" t="s">
        <v>179</v>
      </c>
      <c r="E525" s="57">
        <v>42734</v>
      </c>
      <c r="F525" s="48">
        <f t="shared" si="388"/>
        <v>632466721611.40002</v>
      </c>
      <c r="G525" s="49">
        <f t="shared" si="389"/>
        <v>17304137732.400002</v>
      </c>
      <c r="H525" s="49">
        <v>3877781924.4000001</v>
      </c>
      <c r="I525" s="49">
        <v>2139449997</v>
      </c>
      <c r="J525" s="49">
        <v>1300000000</v>
      </c>
      <c r="K525" s="49">
        <v>9986905811</v>
      </c>
      <c r="L525" s="49">
        <f t="shared" si="390"/>
        <v>520656898000</v>
      </c>
      <c r="M525" s="49">
        <v>12691212000</v>
      </c>
      <c r="N525" s="49">
        <v>404812045000</v>
      </c>
      <c r="O525" s="49">
        <v>103153641000</v>
      </c>
      <c r="P525" s="49">
        <f t="shared" si="391"/>
        <v>94505685879</v>
      </c>
      <c r="Q525" s="49">
        <v>0</v>
      </c>
      <c r="R525" s="49">
        <v>0</v>
      </c>
      <c r="S525" s="49">
        <v>3484649879</v>
      </c>
      <c r="T525" s="49">
        <v>0</v>
      </c>
      <c r="U525" s="49">
        <v>91021036000</v>
      </c>
      <c r="V525" s="49">
        <f t="shared" si="392"/>
        <v>632466523980.40002</v>
      </c>
      <c r="W525" s="49">
        <f t="shared" si="393"/>
        <v>313844443703.40002</v>
      </c>
      <c r="X525" s="49">
        <v>172523881203.39999</v>
      </c>
      <c r="Y525" s="49">
        <v>0</v>
      </c>
      <c r="Z525" s="49">
        <v>1000000000</v>
      </c>
      <c r="AA525" s="49">
        <v>4738800000</v>
      </c>
      <c r="AB525" s="49">
        <v>0</v>
      </c>
      <c r="AC525" s="49">
        <v>0</v>
      </c>
      <c r="AD525" s="49">
        <v>134081762500</v>
      </c>
      <c r="AE525" s="49">
        <v>1500000000</v>
      </c>
      <c r="AF525" s="49">
        <f t="shared" si="394"/>
        <v>318622080277</v>
      </c>
      <c r="AG525" s="49">
        <v>7458142500</v>
      </c>
      <c r="AH525" s="49">
        <v>126644819465</v>
      </c>
      <c r="AI525" s="49">
        <v>184519118312</v>
      </c>
      <c r="AJ525" s="49">
        <f t="shared" si="395"/>
        <v>0</v>
      </c>
      <c r="AK525" s="49">
        <v>0</v>
      </c>
      <c r="AL525" s="49">
        <v>0</v>
      </c>
      <c r="AM525" s="49">
        <v>0</v>
      </c>
      <c r="AN525" s="49">
        <v>0</v>
      </c>
      <c r="AO525" s="49">
        <v>0</v>
      </c>
      <c r="AP525" s="49">
        <v>0</v>
      </c>
      <c r="AQ525" s="49">
        <f t="shared" si="396"/>
        <v>197631</v>
      </c>
      <c r="AR525" s="49">
        <v>0</v>
      </c>
      <c r="AS525" s="49">
        <v>197631</v>
      </c>
      <c r="AT525" s="49">
        <v>0</v>
      </c>
      <c r="AU525" s="49">
        <v>0</v>
      </c>
      <c r="AV525" s="50">
        <f t="shared" si="397"/>
        <v>197631</v>
      </c>
      <c r="AW525" s="50">
        <f t="shared" si="418"/>
        <v>-197631</v>
      </c>
      <c r="AX525" s="44">
        <f t="shared" si="454"/>
        <v>0</v>
      </c>
    </row>
    <row r="526" spans="1:50" s="45" customFormat="1" ht="15" customHeight="1" x14ac:dyDescent="0.25">
      <c r="A526" s="37">
        <f t="shared" si="455"/>
        <v>393</v>
      </c>
      <c r="B526" s="37">
        <f t="shared" si="455"/>
        <v>6</v>
      </c>
      <c r="C526" s="38" t="s">
        <v>619</v>
      </c>
      <c r="D526" s="39" t="s">
        <v>94</v>
      </c>
      <c r="E526" s="40">
        <v>42734</v>
      </c>
      <c r="F526" s="41">
        <f t="shared" ref="F526:F604" si="456">G526+L526+P526</f>
        <v>756554421366</v>
      </c>
      <c r="G526" s="42">
        <f t="shared" ref="G526:G604" si="457">H526+I526+J526+K526</f>
        <v>39711806988</v>
      </c>
      <c r="H526" s="42">
        <v>6766186010</v>
      </c>
      <c r="I526" s="42">
        <v>2975399130</v>
      </c>
      <c r="J526" s="42">
        <v>9003149571</v>
      </c>
      <c r="K526" s="42">
        <v>20967072277</v>
      </c>
      <c r="L526" s="42">
        <f t="shared" ref="L526:L604" si="458">M526+N526+O526</f>
        <v>571209133000</v>
      </c>
      <c r="M526" s="42">
        <v>24275417000</v>
      </c>
      <c r="N526" s="42">
        <v>471165317000</v>
      </c>
      <c r="O526" s="42">
        <v>75768399000</v>
      </c>
      <c r="P526" s="42">
        <f t="shared" ref="P526:P604" si="459">Q526+R526+S526+T526+U526</f>
        <v>145633481378</v>
      </c>
      <c r="Q526" s="42">
        <v>5000000000</v>
      </c>
      <c r="R526" s="42">
        <v>0</v>
      </c>
      <c r="S526" s="42">
        <v>6048300378</v>
      </c>
      <c r="T526" s="42">
        <v>35433084000</v>
      </c>
      <c r="U526" s="42">
        <v>99152097000</v>
      </c>
      <c r="V526" s="42">
        <f t="shared" ref="V526:V604" si="460">W526+AF526</f>
        <v>848448850605</v>
      </c>
      <c r="W526" s="42">
        <f t="shared" ref="W526:W604" si="461">X526+Y526+Z526+AA526+AB526+AC526+AD526+AE526</f>
        <v>486753022627</v>
      </c>
      <c r="X526" s="42">
        <v>314664962754</v>
      </c>
      <c r="Y526" s="42">
        <v>9000000000</v>
      </c>
      <c r="Z526" s="42">
        <v>0</v>
      </c>
      <c r="AA526" s="42">
        <v>11060735200</v>
      </c>
      <c r="AB526" s="42">
        <v>0</v>
      </c>
      <c r="AC526" s="42">
        <v>974158514</v>
      </c>
      <c r="AD526" s="42">
        <v>150009982098</v>
      </c>
      <c r="AE526" s="42">
        <v>1043184061</v>
      </c>
      <c r="AF526" s="42">
        <f t="shared" ref="AF526:AF604" si="462">AG526+AH526+AI526</f>
        <v>361695827978</v>
      </c>
      <c r="AG526" s="42">
        <v>23860847064</v>
      </c>
      <c r="AH526" s="42">
        <v>125326998682</v>
      </c>
      <c r="AI526" s="42">
        <v>212507982232</v>
      </c>
      <c r="AJ526" s="42">
        <f t="shared" ref="AJ526:AJ604" si="463">AK526+AL526+AM526+AN526+AO526+AP526</f>
        <v>103844429239</v>
      </c>
      <c r="AK526" s="42">
        <v>5454529239</v>
      </c>
      <c r="AL526" s="42">
        <v>0</v>
      </c>
      <c r="AM526" s="42">
        <v>0</v>
      </c>
      <c r="AN526" s="42">
        <v>98389900000</v>
      </c>
      <c r="AO526" s="42">
        <v>0</v>
      </c>
      <c r="AP526" s="42">
        <v>0</v>
      </c>
      <c r="AQ526" s="42">
        <f t="shared" ref="AQ526:AQ604" si="464">AR526+AS526+AT526+AU526</f>
        <v>11950000000</v>
      </c>
      <c r="AR526" s="42">
        <v>0</v>
      </c>
      <c r="AS526" s="42">
        <v>1250000000</v>
      </c>
      <c r="AT526" s="42">
        <v>10700000000</v>
      </c>
      <c r="AU526" s="42">
        <v>0</v>
      </c>
      <c r="AV526" s="43">
        <f t="shared" ref="AV526:AV604" si="465">F526-V526</f>
        <v>-91894429239</v>
      </c>
      <c r="AW526" s="43">
        <f t="shared" si="418"/>
        <v>91894429239</v>
      </c>
      <c r="AX526" s="44">
        <f t="shared" si="454"/>
        <v>0</v>
      </c>
    </row>
    <row r="527" spans="1:50" s="45" customFormat="1" ht="15" customHeight="1" x14ac:dyDescent="0.25">
      <c r="A527" s="37">
        <f t="shared" si="455"/>
        <v>394</v>
      </c>
      <c r="B527" s="37">
        <f t="shared" si="455"/>
        <v>7</v>
      </c>
      <c r="C527" s="38" t="s">
        <v>620</v>
      </c>
      <c r="D527" s="39" t="s">
        <v>621</v>
      </c>
      <c r="E527" s="40">
        <v>42734</v>
      </c>
      <c r="F527" s="41">
        <f t="shared" si="456"/>
        <v>1462337767140</v>
      </c>
      <c r="G527" s="42">
        <f t="shared" si="457"/>
        <v>127726100000</v>
      </c>
      <c r="H527" s="42">
        <f>VLOOKUP(C527,[1]Sheet2!$A$1:$AS$610,6,FALSE)</f>
        <v>53105000000</v>
      </c>
      <c r="I527" s="42">
        <f>VLOOKUP(C527,[1]Sheet2!$A$1:$AS$610,7,FALSE)</f>
        <v>22470100000</v>
      </c>
      <c r="J527" s="42">
        <f>VLOOKUP(C527,[1]Sheet2!$A$1:$AS$610,8,FALSE)</f>
        <v>4000000000</v>
      </c>
      <c r="K527" s="42">
        <f>VLOOKUP(C527,[1]Sheet2!$A$1:$AS$610,9,FALSE)</f>
        <v>48151000000</v>
      </c>
      <c r="L527" s="42">
        <f t="shared" si="458"/>
        <v>904134468130</v>
      </c>
      <c r="M527" s="42">
        <f>VLOOKUP(C527,[1]Sheet2!$A$1:$AS$610,11,FALSE)</f>
        <v>20309480000</v>
      </c>
      <c r="N527" s="42">
        <f>VLOOKUP(C527,[1]Sheet2!$A$1:$AS$610,12,FALSE)</f>
        <v>715033403130</v>
      </c>
      <c r="O527" s="42">
        <f>VLOOKUP(C527,[1]Sheet2!$A$1:$AS$610,13,FALSE)</f>
        <v>168791585000</v>
      </c>
      <c r="P527" s="42">
        <f t="shared" si="459"/>
        <v>430477199010</v>
      </c>
      <c r="Q527" s="42">
        <f>VLOOKUP(C527,[1]Sheet2!$A$1:$AS$610,15,FALSE)</f>
        <v>500000000</v>
      </c>
      <c r="R527" s="42">
        <f>VLOOKUP(C527,[1]Sheet2!$A$1:$AS$610,16,FALSE)</f>
        <v>0</v>
      </c>
      <c r="S527" s="42">
        <f>VLOOKUP(C527,[1]Sheet2!$A$1:$AS$610,17,FALSE)</f>
        <v>11869089010</v>
      </c>
      <c r="T527" s="42">
        <f>VLOOKUP(C527,[1]Sheet2!$A$1:$AS$610,18,FALSE)</f>
        <v>52010057000</v>
      </c>
      <c r="U527" s="42">
        <f>VLOOKUP(C527,[1]Sheet2!$A$1:$AS$610,19,FALSE)</f>
        <v>366098053000</v>
      </c>
      <c r="V527" s="42">
        <f t="shared" si="460"/>
        <v>1636150419358</v>
      </c>
      <c r="W527" s="42">
        <f t="shared" si="461"/>
        <v>900637746892</v>
      </c>
      <c r="X527" s="42">
        <f>VLOOKUP(C527,[1]Sheet2!$A$1:$AS$610,22,FALSE)</f>
        <v>560894467800</v>
      </c>
      <c r="Y527" s="42">
        <f>VLOOKUP(C527,[1]Sheet2!$A$1:$AS$610,23,FALSE)</f>
        <v>6000000000</v>
      </c>
      <c r="Z527" s="42">
        <f>VLOOKUP(C527,[1]Sheet2!$A$1:$AS$610,24,FALSE)</f>
        <v>0</v>
      </c>
      <c r="AA527" s="42">
        <f>VLOOKUP(C527,[1]Sheet2!$A$1:$AS$610,25,FALSE)</f>
        <v>31419000000</v>
      </c>
      <c r="AB527" s="42">
        <f>VLOOKUP(C527,[1]Sheet2!$A$1:$AS$610,26,FALSE)</f>
        <v>7583313000</v>
      </c>
      <c r="AC527" s="42">
        <f>VLOOKUP(C527,[1]Sheet2!$A$1:$AS$610,27,FALSE)</f>
        <v>0</v>
      </c>
      <c r="AD527" s="42">
        <f>VLOOKUP(C527,[1]Sheet2!$A$1:$AS$610,28,FALSE)</f>
        <v>293740966092</v>
      </c>
      <c r="AE527" s="42">
        <f>VLOOKUP(C527,[1]Sheet2!$A$1:$AS$610,29,FALSE)</f>
        <v>1000000000</v>
      </c>
      <c r="AF527" s="42">
        <f t="shared" si="462"/>
        <v>735512672466</v>
      </c>
      <c r="AG527" s="42">
        <f>VLOOKUP(C527,[1]Sheet2!$A$1:$AS$610,31,FALSE)</f>
        <v>22194494425</v>
      </c>
      <c r="AH527" s="42">
        <f>VLOOKUP(C527,[1]Sheet2!$A$1:$AS$610,32,FALSE)</f>
        <v>301282918535</v>
      </c>
      <c r="AI527" s="42">
        <f>VLOOKUP(C527,[1]Sheet2!$A$1:$AS$610,33,FALSE)</f>
        <v>412035259506</v>
      </c>
      <c r="AJ527" s="42">
        <f t="shared" si="463"/>
        <v>200998900000</v>
      </c>
      <c r="AK527" s="42">
        <f>VLOOKUP(C527,[1]Sheet2!$A$1:$AS$610,35,FALSE)</f>
        <v>5000000000</v>
      </c>
      <c r="AL527" s="42">
        <f>VLOOKUP(C527,[1]Sheet2!$A$1:$AS$610,36,FALSE)</f>
        <v>0</v>
      </c>
      <c r="AM527" s="42">
        <f>VLOOKUP(C527,[1]Sheet2!$A$1:$AS$610,37,FALSE)</f>
        <v>0</v>
      </c>
      <c r="AN527" s="42">
        <f>VLOOKUP(C527,[1]Sheet2!$A$1:$AS$610,38,FALSE)</f>
        <v>195968900000</v>
      </c>
      <c r="AO527" s="42">
        <f>VLOOKUP(C527,[1]Sheet2!$A$1:$AS$610,39,FALSE)</f>
        <v>30000000</v>
      </c>
      <c r="AP527" s="42">
        <f>VLOOKUP(C527,[1]Sheet2!$A$1:$AS$610,40,FALSE)</f>
        <v>0</v>
      </c>
      <c r="AQ527" s="42">
        <f t="shared" si="464"/>
        <v>27186247782</v>
      </c>
      <c r="AR527" s="42">
        <f>VLOOKUP(C527,[1]Sheet2!$A$1:$AS$610,42,FALSE)</f>
        <v>0</v>
      </c>
      <c r="AS527" s="42">
        <f>VLOOKUP(C527,[1]Sheet2!$A$1:$AS$610,43,FALSE)</f>
        <v>2000000000</v>
      </c>
      <c r="AT527" s="42">
        <f>VLOOKUP(C527,[1]Sheet2!$A$1:$AS$610,44,FALSE)</f>
        <v>25186247782</v>
      </c>
      <c r="AU527" s="42">
        <f>VLOOKUP(C527,[1]Sheet2!$A$1:$AS$610,45,FALSE)</f>
        <v>0</v>
      </c>
      <c r="AV527" s="43">
        <f t="shared" si="465"/>
        <v>-173812652218</v>
      </c>
      <c r="AW527" s="43">
        <f t="shared" si="418"/>
        <v>173812652218</v>
      </c>
      <c r="AX527" s="44">
        <f t="shared" si="454"/>
        <v>0</v>
      </c>
    </row>
    <row r="528" spans="1:50" s="45" customFormat="1" ht="15" customHeight="1" x14ac:dyDescent="0.25">
      <c r="A528" s="46">
        <f t="shared" si="455"/>
        <v>395</v>
      </c>
      <c r="B528" s="46">
        <f t="shared" si="455"/>
        <v>8</v>
      </c>
      <c r="C528" s="47" t="s">
        <v>622</v>
      </c>
      <c r="D528" s="58" t="s">
        <v>149</v>
      </c>
      <c r="E528" s="57">
        <v>42734</v>
      </c>
      <c r="F528" s="48">
        <f t="shared" si="456"/>
        <v>523304746867</v>
      </c>
      <c r="G528" s="49">
        <f t="shared" si="457"/>
        <v>8114571900</v>
      </c>
      <c r="H528" s="49">
        <v>728000000</v>
      </c>
      <c r="I528" s="49">
        <v>115000000</v>
      </c>
      <c r="J528" s="49">
        <v>400000000</v>
      </c>
      <c r="K528" s="49">
        <v>6871571900</v>
      </c>
      <c r="L528" s="49">
        <f t="shared" si="458"/>
        <v>428866635504</v>
      </c>
      <c r="M528" s="49">
        <v>11915296000</v>
      </c>
      <c r="N528" s="49">
        <v>330400856504</v>
      </c>
      <c r="O528" s="49">
        <v>86550483000</v>
      </c>
      <c r="P528" s="49">
        <f t="shared" si="459"/>
        <v>86323539463</v>
      </c>
      <c r="Q528" s="49">
        <v>8500000000</v>
      </c>
      <c r="R528" s="49">
        <v>0</v>
      </c>
      <c r="S528" s="49">
        <v>6906522463</v>
      </c>
      <c r="T528" s="49">
        <v>0</v>
      </c>
      <c r="U528" s="49">
        <v>70917017000</v>
      </c>
      <c r="V528" s="49">
        <f t="shared" si="460"/>
        <v>539354746867</v>
      </c>
      <c r="W528" s="49">
        <f t="shared" si="461"/>
        <v>191946410574</v>
      </c>
      <c r="X528" s="49">
        <v>86277853105</v>
      </c>
      <c r="Y528" s="49">
        <v>0</v>
      </c>
      <c r="Z528" s="49">
        <v>0</v>
      </c>
      <c r="AA528" s="49">
        <v>442200000</v>
      </c>
      <c r="AB528" s="49">
        <v>0</v>
      </c>
      <c r="AC528" s="49">
        <v>0</v>
      </c>
      <c r="AD528" s="49">
        <v>104026357469</v>
      </c>
      <c r="AE528" s="49">
        <v>1200000000</v>
      </c>
      <c r="AF528" s="49">
        <f t="shared" si="462"/>
        <v>347408336293</v>
      </c>
      <c r="AG528" s="49">
        <v>3291512000</v>
      </c>
      <c r="AH528" s="49">
        <v>107340385209</v>
      </c>
      <c r="AI528" s="49">
        <v>236776439084</v>
      </c>
      <c r="AJ528" s="49">
        <f t="shared" si="463"/>
        <v>19050000000</v>
      </c>
      <c r="AK528" s="49">
        <v>19050000000</v>
      </c>
      <c r="AL528" s="49">
        <v>0</v>
      </c>
      <c r="AM528" s="49">
        <v>0</v>
      </c>
      <c r="AN528" s="49">
        <v>0</v>
      </c>
      <c r="AO528" s="49">
        <v>0</v>
      </c>
      <c r="AP528" s="49">
        <v>0</v>
      </c>
      <c r="AQ528" s="49">
        <f t="shared" si="464"/>
        <v>3000000000</v>
      </c>
      <c r="AR528" s="49">
        <v>0</v>
      </c>
      <c r="AS528" s="49">
        <v>3000000000</v>
      </c>
      <c r="AT528" s="49">
        <v>0</v>
      </c>
      <c r="AU528" s="49">
        <v>0</v>
      </c>
      <c r="AV528" s="50">
        <f t="shared" si="465"/>
        <v>-16050000000</v>
      </c>
      <c r="AW528" s="50">
        <f t="shared" si="418"/>
        <v>16050000000</v>
      </c>
      <c r="AX528" s="44">
        <f t="shared" si="454"/>
        <v>0</v>
      </c>
    </row>
    <row r="529" spans="1:50" s="45" customFormat="1" ht="15" customHeight="1" x14ac:dyDescent="0.25">
      <c r="A529" s="37">
        <f t="shared" si="455"/>
        <v>396</v>
      </c>
      <c r="B529" s="37">
        <f t="shared" si="455"/>
        <v>9</v>
      </c>
      <c r="C529" s="38" t="s">
        <v>623</v>
      </c>
      <c r="D529" s="39" t="s">
        <v>176</v>
      </c>
      <c r="E529" s="40">
        <v>42733</v>
      </c>
      <c r="F529" s="41">
        <f t="shared" si="456"/>
        <v>1226117675081.02</v>
      </c>
      <c r="G529" s="42">
        <f t="shared" si="457"/>
        <v>52424872726.020004</v>
      </c>
      <c r="H529" s="42">
        <v>7670500000</v>
      </c>
      <c r="I529" s="42">
        <v>4175700000</v>
      </c>
      <c r="J529" s="42">
        <v>3960035606</v>
      </c>
      <c r="K529" s="42">
        <v>36618637120.020004</v>
      </c>
      <c r="L529" s="42">
        <f t="shared" si="458"/>
        <v>827032117338</v>
      </c>
      <c r="M529" s="42">
        <v>28056207000</v>
      </c>
      <c r="N529" s="42">
        <v>691163671338</v>
      </c>
      <c r="O529" s="42">
        <v>107812239000</v>
      </c>
      <c r="P529" s="42">
        <f t="shared" si="459"/>
        <v>346660685017</v>
      </c>
      <c r="Q529" s="42">
        <v>0</v>
      </c>
      <c r="R529" s="42">
        <v>0</v>
      </c>
      <c r="S529" s="42">
        <v>19265804017</v>
      </c>
      <c r="T529" s="42">
        <v>75062359000</v>
      </c>
      <c r="U529" s="42">
        <v>252332522000</v>
      </c>
      <c r="V529" s="42">
        <f t="shared" si="460"/>
        <v>1265141013383.6401</v>
      </c>
      <c r="W529" s="42">
        <f t="shared" si="461"/>
        <v>828577381331.64001</v>
      </c>
      <c r="X529" s="42">
        <v>484525316483</v>
      </c>
      <c r="Y529" s="42">
        <v>0</v>
      </c>
      <c r="Z529" s="42">
        <v>0</v>
      </c>
      <c r="AA529" s="42">
        <v>2117600000</v>
      </c>
      <c r="AB529" s="42">
        <v>0</v>
      </c>
      <c r="AC529" s="42">
        <v>0</v>
      </c>
      <c r="AD529" s="42">
        <v>340934464848.64001</v>
      </c>
      <c r="AE529" s="42">
        <v>1000000000</v>
      </c>
      <c r="AF529" s="42">
        <f t="shared" si="462"/>
        <v>436563632052</v>
      </c>
      <c r="AG529" s="42">
        <v>23379864000</v>
      </c>
      <c r="AH529" s="42">
        <v>181768145465</v>
      </c>
      <c r="AI529" s="42">
        <v>231415622587</v>
      </c>
      <c r="AJ529" s="42">
        <f t="shared" si="463"/>
        <v>39023338302.620003</v>
      </c>
      <c r="AK529" s="42">
        <v>39023338302.620003</v>
      </c>
      <c r="AL529" s="42">
        <v>0</v>
      </c>
      <c r="AM529" s="42">
        <v>0</v>
      </c>
      <c r="AN529" s="42">
        <v>0</v>
      </c>
      <c r="AO529" s="42">
        <v>0</v>
      </c>
      <c r="AP529" s="42">
        <v>0</v>
      </c>
      <c r="AQ529" s="42">
        <f t="shared" si="464"/>
        <v>0</v>
      </c>
      <c r="AR529" s="42">
        <v>0</v>
      </c>
      <c r="AS529" s="42">
        <v>0</v>
      </c>
      <c r="AT529" s="42">
        <v>0</v>
      </c>
      <c r="AU529" s="42">
        <v>0</v>
      </c>
      <c r="AV529" s="43">
        <f t="shared" si="465"/>
        <v>-39023338302.620117</v>
      </c>
      <c r="AW529" s="43">
        <f t="shared" si="418"/>
        <v>39023338302.620003</v>
      </c>
      <c r="AX529" s="44">
        <f t="shared" si="454"/>
        <v>-1.1444091796875E-4</v>
      </c>
    </row>
    <row r="530" spans="1:50" s="45" customFormat="1" ht="15" customHeight="1" x14ac:dyDescent="0.25">
      <c r="A530" s="37">
        <f t="shared" si="455"/>
        <v>397</v>
      </c>
      <c r="B530" s="37">
        <f t="shared" si="455"/>
        <v>10</v>
      </c>
      <c r="C530" s="38" t="s">
        <v>624</v>
      </c>
      <c r="D530" s="39" t="s">
        <v>99</v>
      </c>
      <c r="E530" s="40">
        <v>42734</v>
      </c>
      <c r="F530" s="41">
        <f t="shared" si="456"/>
        <v>737944383046</v>
      </c>
      <c r="G530" s="42">
        <f t="shared" si="457"/>
        <v>12750000000</v>
      </c>
      <c r="H530" s="42">
        <f>VLOOKUP(C530,[1]Sheet2!$A$1:$AS$610,6,FALSE)</f>
        <v>1289445733</v>
      </c>
      <c r="I530" s="42">
        <f>VLOOKUP(C530,[1]Sheet2!$A$1:$AS$610,7,FALSE)</f>
        <v>3640000000</v>
      </c>
      <c r="J530" s="42">
        <f>VLOOKUP(C530,[1]Sheet2!$A$1:$AS$610,8,FALSE)</f>
        <v>2016073267</v>
      </c>
      <c r="K530" s="42">
        <f>VLOOKUP(C530,[1]Sheet2!$A$1:$AS$610,9,FALSE)</f>
        <v>5804481000</v>
      </c>
      <c r="L530" s="42">
        <f t="shared" si="458"/>
        <v>576085803000</v>
      </c>
      <c r="M530" s="42">
        <f>VLOOKUP(C530,[1]Sheet2!$A$1:$AS$610,11,FALSE)</f>
        <v>28778652000</v>
      </c>
      <c r="N530" s="42">
        <f>VLOOKUP(C530,[1]Sheet2!$A$1:$AS$610,12,FALSE)</f>
        <v>459090815000</v>
      </c>
      <c r="O530" s="42">
        <f>VLOOKUP(C530,[1]Sheet2!$A$1:$AS$610,13,FALSE)</f>
        <v>88216336000</v>
      </c>
      <c r="P530" s="42">
        <f t="shared" si="459"/>
        <v>149108580046</v>
      </c>
      <c r="Q530" s="42">
        <f>VLOOKUP(C530,[1]Sheet2!$A$1:$AS$610,15,FALSE)</f>
        <v>0</v>
      </c>
      <c r="R530" s="42">
        <f>VLOOKUP(C530,[1]Sheet2!$A$1:$AS$610,16,FALSE)</f>
        <v>0</v>
      </c>
      <c r="S530" s="42">
        <f>VLOOKUP(C530,[1]Sheet2!$A$1:$AS$610,17,FALSE)</f>
        <v>5342540046</v>
      </c>
      <c r="T530" s="42">
        <f>VLOOKUP(C530,[1]Sheet2!$A$1:$AS$610,18,FALSE)</f>
        <v>22944405000</v>
      </c>
      <c r="U530" s="42">
        <f>VLOOKUP(C530,[1]Sheet2!$A$1:$AS$610,19,FALSE)</f>
        <v>120821635000</v>
      </c>
      <c r="V530" s="42">
        <f t="shared" si="460"/>
        <v>754144866436</v>
      </c>
      <c r="W530" s="42">
        <f t="shared" si="461"/>
        <v>400718132621</v>
      </c>
      <c r="X530" s="42">
        <f>VLOOKUP(C530,[1]Sheet2!$A$1:$AS$610,22,FALSE)</f>
        <v>217913155642.32999</v>
      </c>
      <c r="Y530" s="42">
        <f>VLOOKUP(C530,[1]Sheet2!$A$1:$AS$610,23,FALSE)</f>
        <v>0</v>
      </c>
      <c r="Z530" s="42">
        <f>VLOOKUP(C530,[1]Sheet2!$A$1:$AS$610,24,FALSE)</f>
        <v>0</v>
      </c>
      <c r="AA530" s="42">
        <f>VLOOKUP(C530,[1]Sheet2!$A$1:$AS$610,25,FALSE)</f>
        <v>6500000000</v>
      </c>
      <c r="AB530" s="42">
        <f>VLOOKUP(C530,[1]Sheet2!$A$1:$AS$610,26,FALSE)</f>
        <v>5767500000</v>
      </c>
      <c r="AC530" s="42">
        <f>VLOOKUP(C530,[1]Sheet2!$A$1:$AS$610,27,FALSE)</f>
        <v>0</v>
      </c>
      <c r="AD530" s="42">
        <f>VLOOKUP(C530,[1]Sheet2!$A$1:$AS$610,28,FALSE)</f>
        <v>169037476978.67001</v>
      </c>
      <c r="AE530" s="42">
        <f>VLOOKUP(C530,[1]Sheet2!$A$1:$AS$610,29,FALSE)</f>
        <v>1500000000</v>
      </c>
      <c r="AF530" s="42">
        <f t="shared" si="462"/>
        <v>353426733815</v>
      </c>
      <c r="AG530" s="42">
        <f>VLOOKUP(C530,[1]Sheet2!$A$1:$AS$610,31,FALSE)</f>
        <v>30814335004</v>
      </c>
      <c r="AH530" s="42">
        <f>VLOOKUP(C530,[1]Sheet2!$A$1:$AS$610,32,FALSE)</f>
        <v>158391344046</v>
      </c>
      <c r="AI530" s="42">
        <f>VLOOKUP(C530,[1]Sheet2!$A$1:$AS$610,33,FALSE)</f>
        <v>164221054765</v>
      </c>
      <c r="AJ530" s="42">
        <f t="shared" si="463"/>
        <v>18200483390</v>
      </c>
      <c r="AK530" s="42">
        <f>VLOOKUP(C530,[1]Sheet2!$A$1:$AS$610,35,FALSE)</f>
        <v>18200483390</v>
      </c>
      <c r="AL530" s="42">
        <f>VLOOKUP(C530,[1]Sheet2!$A$1:$AS$610,36,FALSE)</f>
        <v>0</v>
      </c>
      <c r="AM530" s="42">
        <f>VLOOKUP(C530,[1]Sheet2!$A$1:$AS$610,37,FALSE)</f>
        <v>0</v>
      </c>
      <c r="AN530" s="42">
        <f>VLOOKUP(C530,[1]Sheet2!$A$1:$AS$610,38,FALSE)</f>
        <v>0</v>
      </c>
      <c r="AO530" s="42">
        <f>VLOOKUP(C530,[1]Sheet2!$A$1:$AS$610,39,FALSE)</f>
        <v>0</v>
      </c>
      <c r="AP530" s="42">
        <f>VLOOKUP(C530,[1]Sheet2!$A$1:$AS$610,40,FALSE)</f>
        <v>0</v>
      </c>
      <c r="AQ530" s="42">
        <f t="shared" si="464"/>
        <v>2000000000</v>
      </c>
      <c r="AR530" s="42">
        <f>VLOOKUP(C530,[1]Sheet2!$A$1:$AS$610,42,FALSE)</f>
        <v>0</v>
      </c>
      <c r="AS530" s="42">
        <f>VLOOKUP(C530,[1]Sheet2!$A$1:$AS$610,43,FALSE)</f>
        <v>2000000000</v>
      </c>
      <c r="AT530" s="42">
        <f>VLOOKUP(C530,[1]Sheet2!$A$1:$AS$610,44,FALSE)</f>
        <v>0</v>
      </c>
      <c r="AU530" s="42">
        <f>VLOOKUP(C530,[1]Sheet2!$A$1:$AS$610,45,FALSE)</f>
        <v>0</v>
      </c>
      <c r="AV530" s="43">
        <f t="shared" si="465"/>
        <v>-16200483390</v>
      </c>
      <c r="AW530" s="43">
        <f t="shared" si="418"/>
        <v>16200483390</v>
      </c>
      <c r="AX530" s="44">
        <f t="shared" si="454"/>
        <v>0</v>
      </c>
    </row>
    <row r="531" spans="1:50" s="45" customFormat="1" ht="15" customHeight="1" x14ac:dyDescent="0.25">
      <c r="A531" s="37">
        <f t="shared" si="455"/>
        <v>398</v>
      </c>
      <c r="B531" s="37">
        <f t="shared" si="455"/>
        <v>11</v>
      </c>
      <c r="C531" s="38" t="s">
        <v>625</v>
      </c>
      <c r="D531" s="39" t="s">
        <v>103</v>
      </c>
      <c r="E531" s="40">
        <v>42760</v>
      </c>
      <c r="F531" s="41">
        <f t="shared" si="456"/>
        <v>1084898751556</v>
      </c>
      <c r="G531" s="42">
        <f t="shared" si="457"/>
        <v>58876300000</v>
      </c>
      <c r="H531" s="42">
        <f>VLOOKUP(C531,[1]Sheet2!$A$1:$AS$610,6,FALSE)</f>
        <v>5513000000</v>
      </c>
      <c r="I531" s="42">
        <f>VLOOKUP(C531,[1]Sheet2!$A$1:$AS$610,7,FALSE)</f>
        <v>28863300000</v>
      </c>
      <c r="J531" s="42">
        <f>VLOOKUP(C531,[1]Sheet2!$A$1:$AS$610,8,FALSE)</f>
        <v>3500000000</v>
      </c>
      <c r="K531" s="42">
        <f>VLOOKUP(C531,[1]Sheet2!$A$1:$AS$610,9,FALSE)</f>
        <v>21000000000</v>
      </c>
      <c r="L531" s="42">
        <f t="shared" si="458"/>
        <v>861390571000</v>
      </c>
      <c r="M531" s="42">
        <f>VLOOKUP(C531,[1]Sheet2!$A$1:$AS$610,11,FALSE)</f>
        <v>15053940000</v>
      </c>
      <c r="N531" s="42">
        <f>VLOOKUP(C531,[1]Sheet2!$A$1:$AS$610,12,FALSE)</f>
        <v>669896273000</v>
      </c>
      <c r="O531" s="42">
        <f>VLOOKUP(C531,[1]Sheet2!$A$1:$AS$610,13,FALSE)</f>
        <v>176440358000</v>
      </c>
      <c r="P531" s="42">
        <f t="shared" si="459"/>
        <v>164631880556</v>
      </c>
      <c r="Q531" s="42">
        <f>VLOOKUP(C531,[1]Sheet2!$A$1:$AS$610,15,FALSE)</f>
        <v>0</v>
      </c>
      <c r="R531" s="42">
        <f>VLOOKUP(C531,[1]Sheet2!$A$1:$AS$610,16,FALSE)</f>
        <v>0</v>
      </c>
      <c r="S531" s="42">
        <f>VLOOKUP(C531,[1]Sheet2!$A$1:$AS$610,17,FALSE)</f>
        <v>10405254556</v>
      </c>
      <c r="T531" s="42">
        <f>VLOOKUP(C531,[1]Sheet2!$A$1:$AS$610,18,FALSE)</f>
        <v>56445920000</v>
      </c>
      <c r="U531" s="42">
        <f>VLOOKUP(C531,[1]Sheet2!$A$1:$AS$610,19,FALSE)</f>
        <v>97780706000</v>
      </c>
      <c r="V531" s="42">
        <f t="shared" si="460"/>
        <v>1103792105697</v>
      </c>
      <c r="W531" s="42">
        <f t="shared" si="461"/>
        <v>656665043300</v>
      </c>
      <c r="X531" s="42">
        <f>VLOOKUP(C531,[1]Sheet2!$A$1:$AS$610,22,FALSE)</f>
        <v>465107638000</v>
      </c>
      <c r="Y531" s="42">
        <f>VLOOKUP(C531,[1]Sheet2!$A$1:$AS$610,23,FALSE)</f>
        <v>8702000000</v>
      </c>
      <c r="Z531" s="42">
        <f>VLOOKUP(C531,[1]Sheet2!$A$1:$AS$610,24,FALSE)</f>
        <v>8000000000</v>
      </c>
      <c r="AA531" s="42">
        <f>VLOOKUP(C531,[1]Sheet2!$A$1:$AS$610,25,FALSE)</f>
        <v>6726000000</v>
      </c>
      <c r="AB531" s="42">
        <f>VLOOKUP(C531,[1]Sheet2!$A$1:$AS$610,26,FALSE)</f>
        <v>0</v>
      </c>
      <c r="AC531" s="42">
        <f>VLOOKUP(C531,[1]Sheet2!$A$1:$AS$610,27,FALSE)</f>
        <v>977630000</v>
      </c>
      <c r="AD531" s="42">
        <f>VLOOKUP(C531,[1]Sheet2!$A$1:$AS$610,28,FALSE)</f>
        <v>166635727300</v>
      </c>
      <c r="AE531" s="42">
        <f>VLOOKUP(C531,[1]Sheet2!$A$1:$AS$610,29,FALSE)</f>
        <v>516048000</v>
      </c>
      <c r="AF531" s="42">
        <f t="shared" si="462"/>
        <v>447127062397</v>
      </c>
      <c r="AG531" s="42">
        <f>VLOOKUP(C531,[1]Sheet2!$A$1:$AS$610,31,FALSE)</f>
        <v>33598372200</v>
      </c>
      <c r="AH531" s="42">
        <f>VLOOKUP(C531,[1]Sheet2!$A$1:$AS$610,32,FALSE)</f>
        <v>123288911419</v>
      </c>
      <c r="AI531" s="42">
        <f>VLOOKUP(C531,[1]Sheet2!$A$1:$AS$610,33,FALSE)</f>
        <v>290239778778</v>
      </c>
      <c r="AJ531" s="42">
        <f t="shared" si="463"/>
        <v>18993354141</v>
      </c>
      <c r="AK531" s="42">
        <f>VLOOKUP(C531,[1]Sheet2!$A$1:$AS$610,35,FALSE)</f>
        <v>6847132863</v>
      </c>
      <c r="AL531" s="42">
        <f>VLOOKUP(C531,[1]Sheet2!$A$1:$AS$610,36,FALSE)</f>
        <v>0</v>
      </c>
      <c r="AM531" s="42">
        <f>VLOOKUP(C531,[1]Sheet2!$A$1:$AS$610,37,FALSE)</f>
        <v>0</v>
      </c>
      <c r="AN531" s="42">
        <f>VLOOKUP(C531,[1]Sheet2!$A$1:$AS$610,38,FALSE)</f>
        <v>12146221278</v>
      </c>
      <c r="AO531" s="42">
        <f>VLOOKUP(C531,[1]Sheet2!$A$1:$AS$610,39,FALSE)</f>
        <v>0</v>
      </c>
      <c r="AP531" s="42">
        <f>VLOOKUP(C531,[1]Sheet2!$A$1:$AS$610,40,FALSE)</f>
        <v>0</v>
      </c>
      <c r="AQ531" s="42">
        <f t="shared" si="464"/>
        <v>100000000</v>
      </c>
      <c r="AR531" s="42">
        <f>VLOOKUP(C531,[1]Sheet2!$A$1:$AS$610,42,FALSE)</f>
        <v>0</v>
      </c>
      <c r="AS531" s="42">
        <f>VLOOKUP(C531,[1]Sheet2!$A$1:$AS$610,43,FALSE)</f>
        <v>0</v>
      </c>
      <c r="AT531" s="42">
        <f>VLOOKUP(C531,[1]Sheet2!$A$1:$AS$610,44,FALSE)</f>
        <v>100000000</v>
      </c>
      <c r="AU531" s="42">
        <f>VLOOKUP(C531,[1]Sheet2!$A$1:$AS$610,45,FALSE)</f>
        <v>0</v>
      </c>
      <c r="AV531" s="43">
        <f t="shared" si="465"/>
        <v>-18893354141</v>
      </c>
      <c r="AW531" s="43">
        <f t="shared" si="418"/>
        <v>18893354141</v>
      </c>
      <c r="AX531" s="44">
        <f t="shared" si="454"/>
        <v>0</v>
      </c>
    </row>
    <row r="532" spans="1:50" s="45" customFormat="1" ht="15" customHeight="1" x14ac:dyDescent="0.25">
      <c r="A532" s="37">
        <f t="shared" si="455"/>
        <v>399</v>
      </c>
      <c r="B532" s="37">
        <f t="shared" si="455"/>
        <v>12</v>
      </c>
      <c r="C532" s="38" t="s">
        <v>626</v>
      </c>
      <c r="D532" s="39" t="s">
        <v>111</v>
      </c>
      <c r="E532" s="40">
        <v>42719</v>
      </c>
      <c r="F532" s="41">
        <f t="shared" si="456"/>
        <v>721095387276</v>
      </c>
      <c r="G532" s="42">
        <f t="shared" si="457"/>
        <v>27867272529</v>
      </c>
      <c r="H532" s="42">
        <f>VLOOKUP(C532,[1]Sheet2!$A$1:$AS$610,6,FALSE)</f>
        <v>6643000000</v>
      </c>
      <c r="I532" s="42">
        <f>VLOOKUP(C532,[1]Sheet2!$A$1:$AS$610,7,FALSE)</f>
        <v>1920030000</v>
      </c>
      <c r="J532" s="42">
        <f>VLOOKUP(C532,[1]Sheet2!$A$1:$AS$610,8,FALSE)</f>
        <v>7374566110</v>
      </c>
      <c r="K532" s="42">
        <f>VLOOKUP(C532,[1]Sheet2!$A$1:$AS$610,9,FALSE)</f>
        <v>11929676419</v>
      </c>
      <c r="L532" s="42">
        <f t="shared" si="458"/>
        <v>617945670427</v>
      </c>
      <c r="M532" s="42">
        <f>VLOOKUP(C532,[1]Sheet2!$A$1:$AS$610,11,FALSE)</f>
        <v>15430252427</v>
      </c>
      <c r="N532" s="42">
        <f>VLOOKUP(C532,[1]Sheet2!$A$1:$AS$610,12,FALSE)</f>
        <v>448658430000</v>
      </c>
      <c r="O532" s="42">
        <f>VLOOKUP(C532,[1]Sheet2!$A$1:$AS$610,13,FALSE)</f>
        <v>153856988000</v>
      </c>
      <c r="P532" s="42">
        <f t="shared" si="459"/>
        <v>75282444320</v>
      </c>
      <c r="Q532" s="42">
        <f>VLOOKUP(C532,[1]Sheet2!$A$1:$AS$610,15,FALSE)</f>
        <v>0</v>
      </c>
      <c r="R532" s="42">
        <f>VLOOKUP(C532,[1]Sheet2!$A$1:$AS$610,16,FALSE)</f>
        <v>0</v>
      </c>
      <c r="S532" s="42">
        <f>VLOOKUP(C532,[1]Sheet2!$A$1:$AS$610,17,FALSE)</f>
        <v>7117601320</v>
      </c>
      <c r="T532" s="42">
        <f>VLOOKUP(C532,[1]Sheet2!$A$1:$AS$610,18,FALSE)</f>
        <v>7500000000</v>
      </c>
      <c r="U532" s="42">
        <f>VLOOKUP(C532,[1]Sheet2!$A$1:$AS$610,19,FALSE)</f>
        <v>60664843000</v>
      </c>
      <c r="V532" s="42">
        <f t="shared" si="460"/>
        <v>736072701291</v>
      </c>
      <c r="W532" s="42">
        <f t="shared" si="461"/>
        <v>352947817173</v>
      </c>
      <c r="X532" s="42">
        <f>VLOOKUP(C532,[1]Sheet2!$A$1:$AS$610,22,FALSE)</f>
        <v>234656762382</v>
      </c>
      <c r="Y532" s="42">
        <f>VLOOKUP(C532,[1]Sheet2!$A$1:$AS$610,23,FALSE)</f>
        <v>0</v>
      </c>
      <c r="Z532" s="42">
        <f>VLOOKUP(C532,[1]Sheet2!$A$1:$AS$610,24,FALSE)</f>
        <v>0</v>
      </c>
      <c r="AA532" s="42">
        <f>VLOOKUP(C532,[1]Sheet2!$A$1:$AS$610,25,FALSE)</f>
        <v>5161800000</v>
      </c>
      <c r="AB532" s="42">
        <f>VLOOKUP(C532,[1]Sheet2!$A$1:$AS$610,26,FALSE)</f>
        <v>3455000000</v>
      </c>
      <c r="AC532" s="42">
        <f>VLOOKUP(C532,[1]Sheet2!$A$1:$AS$610,27,FALSE)</f>
        <v>856303000</v>
      </c>
      <c r="AD532" s="42">
        <f>VLOOKUP(C532,[1]Sheet2!$A$1:$AS$610,28,FALSE)</f>
        <v>107479520222</v>
      </c>
      <c r="AE532" s="42">
        <f>VLOOKUP(C532,[1]Sheet2!$A$1:$AS$610,29,FALSE)</f>
        <v>1338431569</v>
      </c>
      <c r="AF532" s="42">
        <f t="shared" si="462"/>
        <v>383124884118</v>
      </c>
      <c r="AG532" s="42">
        <f>VLOOKUP(C532,[1]Sheet2!$A$1:$AS$610,31,FALSE)</f>
        <v>27637431900</v>
      </c>
      <c r="AH532" s="42">
        <f>VLOOKUP(C532,[1]Sheet2!$A$1:$AS$610,32,FALSE)</f>
        <v>156669267401</v>
      </c>
      <c r="AI532" s="42">
        <f>VLOOKUP(C532,[1]Sheet2!$A$1:$AS$610,33,FALSE)</f>
        <v>198818184817</v>
      </c>
      <c r="AJ532" s="42">
        <f t="shared" si="463"/>
        <v>43908595999</v>
      </c>
      <c r="AK532" s="42">
        <f>VLOOKUP(C532,[1]Sheet2!$A$1:$AS$610,35,FALSE)</f>
        <v>43426901503</v>
      </c>
      <c r="AL532" s="42">
        <f>VLOOKUP(C532,[1]Sheet2!$A$1:$AS$610,36,FALSE)</f>
        <v>0</v>
      </c>
      <c r="AM532" s="42">
        <f>VLOOKUP(C532,[1]Sheet2!$A$1:$AS$610,37,FALSE)</f>
        <v>0</v>
      </c>
      <c r="AN532" s="42">
        <f>VLOOKUP(C532,[1]Sheet2!$A$1:$AS$610,38,FALSE)</f>
        <v>0</v>
      </c>
      <c r="AO532" s="42">
        <f>VLOOKUP(C532,[1]Sheet2!$A$1:$AS$610,39,FALSE)</f>
        <v>481694496</v>
      </c>
      <c r="AP532" s="42">
        <f>VLOOKUP(C532,[1]Sheet2!$A$1:$AS$610,40,FALSE)</f>
        <v>0</v>
      </c>
      <c r="AQ532" s="42">
        <f t="shared" si="464"/>
        <v>28931281984</v>
      </c>
      <c r="AR532" s="42">
        <f>VLOOKUP(C532,[1]Sheet2!$A$1:$AS$610,42,FALSE)</f>
        <v>0</v>
      </c>
      <c r="AS532" s="42">
        <f>VLOOKUP(C532,[1]Sheet2!$A$1:$AS$610,43,FALSE)</f>
        <v>9500000000</v>
      </c>
      <c r="AT532" s="42">
        <f>VLOOKUP(C532,[1]Sheet2!$A$1:$AS$610,44,FALSE)</f>
        <v>19431281984</v>
      </c>
      <c r="AU532" s="42">
        <f>VLOOKUP(C532,[1]Sheet2!$A$1:$AS$610,45,FALSE)</f>
        <v>0</v>
      </c>
      <c r="AV532" s="43">
        <f t="shared" si="465"/>
        <v>-14977314015</v>
      </c>
      <c r="AW532" s="43">
        <f t="shared" si="418"/>
        <v>14977314015</v>
      </c>
      <c r="AX532" s="44">
        <f t="shared" si="454"/>
        <v>0</v>
      </c>
    </row>
    <row r="533" spans="1:50" s="45" customFormat="1" ht="15" customHeight="1" x14ac:dyDescent="0.25">
      <c r="A533" s="37">
        <f t="shared" si="455"/>
        <v>400</v>
      </c>
      <c r="B533" s="37">
        <f t="shared" si="455"/>
        <v>13</v>
      </c>
      <c r="C533" s="38" t="s">
        <v>627</v>
      </c>
      <c r="D533" s="39" t="s">
        <v>111</v>
      </c>
      <c r="E533" s="40">
        <v>42721</v>
      </c>
      <c r="F533" s="41">
        <f t="shared" si="456"/>
        <v>797729488585</v>
      </c>
      <c r="G533" s="42">
        <f t="shared" si="457"/>
        <v>60649455956</v>
      </c>
      <c r="H533" s="42">
        <f>VLOOKUP(C533,[1]Sheet2!$A$1:$AS$610,6,FALSE)</f>
        <v>15000000000</v>
      </c>
      <c r="I533" s="42">
        <f>VLOOKUP(C533,[1]Sheet2!$A$1:$AS$610,7,FALSE)</f>
        <v>5109240000</v>
      </c>
      <c r="J533" s="42">
        <f>VLOOKUP(C533,[1]Sheet2!$A$1:$AS$610,8,FALSE)</f>
        <v>4604692565</v>
      </c>
      <c r="K533" s="42">
        <f>VLOOKUP(C533,[1]Sheet2!$A$1:$AS$610,9,FALSE)</f>
        <v>35935523391</v>
      </c>
      <c r="L533" s="42">
        <f t="shared" si="458"/>
        <v>661594488660</v>
      </c>
      <c r="M533" s="42">
        <f>VLOOKUP(C533,[1]Sheet2!$A$1:$AS$610,11,FALSE)</f>
        <v>17390482000</v>
      </c>
      <c r="N533" s="42">
        <f>VLOOKUP(C533,[1]Sheet2!$A$1:$AS$610,12,FALSE)</f>
        <v>546258931660</v>
      </c>
      <c r="O533" s="42">
        <f>VLOOKUP(C533,[1]Sheet2!$A$1:$AS$610,13,FALSE)</f>
        <v>97945075000</v>
      </c>
      <c r="P533" s="42">
        <f t="shared" si="459"/>
        <v>75485543969</v>
      </c>
      <c r="Q533" s="42">
        <f>VLOOKUP(C533,[1]Sheet2!$A$1:$AS$610,15,FALSE)</f>
        <v>3500000000</v>
      </c>
      <c r="R533" s="42">
        <f>VLOOKUP(C533,[1]Sheet2!$A$1:$AS$610,16,FALSE)</f>
        <v>0</v>
      </c>
      <c r="S533" s="42">
        <f>VLOOKUP(C533,[1]Sheet2!$A$1:$AS$610,17,FALSE)</f>
        <v>11436570969</v>
      </c>
      <c r="T533" s="42">
        <f>VLOOKUP(C533,[1]Sheet2!$A$1:$AS$610,18,FALSE)</f>
        <v>60548973000</v>
      </c>
      <c r="U533" s="42">
        <f>VLOOKUP(C533,[1]Sheet2!$A$1:$AS$610,19,FALSE)</f>
        <v>0</v>
      </c>
      <c r="V533" s="42">
        <f t="shared" si="460"/>
        <v>847355120560</v>
      </c>
      <c r="W533" s="42">
        <f t="shared" si="461"/>
        <v>388573317702</v>
      </c>
      <c r="X533" s="42">
        <f>VLOOKUP(C533,[1]Sheet2!$A$1:$AS$610,22,FALSE)</f>
        <v>371025123877</v>
      </c>
      <c r="Y533" s="42">
        <f>VLOOKUP(C533,[1]Sheet2!$A$1:$AS$610,23,FALSE)</f>
        <v>0</v>
      </c>
      <c r="Z533" s="42">
        <f>VLOOKUP(C533,[1]Sheet2!$A$1:$AS$610,24,FALSE)</f>
        <v>0</v>
      </c>
      <c r="AA533" s="42">
        <f>VLOOKUP(C533,[1]Sheet2!$A$1:$AS$610,25,FALSE)</f>
        <v>14769400000</v>
      </c>
      <c r="AB533" s="42">
        <f>VLOOKUP(C533,[1]Sheet2!$A$1:$AS$610,26,FALSE)</f>
        <v>45000000</v>
      </c>
      <c r="AC533" s="42">
        <f>VLOOKUP(C533,[1]Sheet2!$A$1:$AS$610,27,FALSE)</f>
        <v>0</v>
      </c>
      <c r="AD533" s="42">
        <f>VLOOKUP(C533,[1]Sheet2!$A$1:$AS$610,28,FALSE)</f>
        <v>733793825</v>
      </c>
      <c r="AE533" s="42">
        <f>VLOOKUP(C533,[1]Sheet2!$A$1:$AS$610,29,FALSE)</f>
        <v>2000000000</v>
      </c>
      <c r="AF533" s="42">
        <f t="shared" si="462"/>
        <v>458781802858</v>
      </c>
      <c r="AG533" s="42">
        <f>VLOOKUP(C533,[1]Sheet2!$A$1:$AS$610,31,FALSE)</f>
        <v>15758706000</v>
      </c>
      <c r="AH533" s="42">
        <f>VLOOKUP(C533,[1]Sheet2!$A$1:$AS$610,32,FALSE)</f>
        <v>210726085799</v>
      </c>
      <c r="AI533" s="42">
        <f>VLOOKUP(C533,[1]Sheet2!$A$1:$AS$610,33,FALSE)</f>
        <v>232297011059</v>
      </c>
      <c r="AJ533" s="42">
        <f t="shared" si="463"/>
        <v>55773895975</v>
      </c>
      <c r="AK533" s="42">
        <f>VLOOKUP(C533,[1]Sheet2!$A$1:$AS$610,35,FALSE)</f>
        <v>55773895975</v>
      </c>
      <c r="AL533" s="42">
        <f>VLOOKUP(C533,[1]Sheet2!$A$1:$AS$610,36,FALSE)</f>
        <v>0</v>
      </c>
      <c r="AM533" s="42">
        <f>VLOOKUP(C533,[1]Sheet2!$A$1:$AS$610,37,FALSE)</f>
        <v>0</v>
      </c>
      <c r="AN533" s="42">
        <f>VLOOKUP(C533,[1]Sheet2!$A$1:$AS$610,38,FALSE)</f>
        <v>0</v>
      </c>
      <c r="AO533" s="42">
        <f>VLOOKUP(C533,[1]Sheet2!$A$1:$AS$610,39,FALSE)</f>
        <v>0</v>
      </c>
      <c r="AP533" s="42">
        <f>VLOOKUP(C533,[1]Sheet2!$A$1:$AS$610,40,FALSE)</f>
        <v>0</v>
      </c>
      <c r="AQ533" s="42">
        <f t="shared" si="464"/>
        <v>6148264000</v>
      </c>
      <c r="AR533" s="42">
        <f>VLOOKUP(C533,[1]Sheet2!$A$1:$AS$610,42,FALSE)</f>
        <v>0</v>
      </c>
      <c r="AS533" s="42">
        <f>VLOOKUP(C533,[1]Sheet2!$A$1:$AS$610,43,FALSE)</f>
        <v>6000000000</v>
      </c>
      <c r="AT533" s="42">
        <f>VLOOKUP(C533,[1]Sheet2!$A$1:$AS$610,44,FALSE)</f>
        <v>148264000</v>
      </c>
      <c r="AU533" s="42">
        <f>VLOOKUP(C533,[1]Sheet2!$A$1:$AS$610,45,FALSE)</f>
        <v>0</v>
      </c>
      <c r="AV533" s="43">
        <f t="shared" si="465"/>
        <v>-49625631975</v>
      </c>
      <c r="AW533" s="43">
        <f t="shared" si="418"/>
        <v>49625631975</v>
      </c>
      <c r="AX533" s="44">
        <f t="shared" si="454"/>
        <v>0</v>
      </c>
    </row>
    <row r="534" spans="1:50" s="45" customFormat="1" ht="15" customHeight="1" x14ac:dyDescent="0.25">
      <c r="A534" s="37">
        <f t="shared" si="455"/>
        <v>401</v>
      </c>
      <c r="B534" s="37">
        <f t="shared" si="455"/>
        <v>14</v>
      </c>
      <c r="C534" s="38" t="s">
        <v>628</v>
      </c>
      <c r="D534" s="39" t="s">
        <v>90</v>
      </c>
      <c r="E534" s="40">
        <v>42732</v>
      </c>
      <c r="F534" s="41">
        <f t="shared" si="456"/>
        <v>1266447598389</v>
      </c>
      <c r="G534" s="42">
        <f t="shared" si="457"/>
        <v>357121620243</v>
      </c>
      <c r="H534" s="42">
        <v>98010000000</v>
      </c>
      <c r="I534" s="42">
        <v>107925815000</v>
      </c>
      <c r="J534" s="42">
        <v>0</v>
      </c>
      <c r="K534" s="42">
        <v>151185805243</v>
      </c>
      <c r="L534" s="42">
        <f t="shared" si="458"/>
        <v>784255772000</v>
      </c>
      <c r="M534" s="42">
        <v>30789587000</v>
      </c>
      <c r="N534" s="42">
        <v>674633290000</v>
      </c>
      <c r="O534" s="42">
        <v>78832895000</v>
      </c>
      <c r="P534" s="42">
        <f t="shared" si="459"/>
        <v>125070206146</v>
      </c>
      <c r="Q534" s="42">
        <v>0</v>
      </c>
      <c r="R534" s="42">
        <v>0</v>
      </c>
      <c r="S534" s="42">
        <v>30347959146</v>
      </c>
      <c r="T534" s="42">
        <v>94722247000</v>
      </c>
      <c r="U534" s="42">
        <v>0</v>
      </c>
      <c r="V534" s="42">
        <f t="shared" si="460"/>
        <v>1266447598389</v>
      </c>
      <c r="W534" s="42">
        <f t="shared" si="461"/>
        <v>679829571347</v>
      </c>
      <c r="X534" s="42">
        <v>654533847247</v>
      </c>
      <c r="Y534" s="42">
        <v>0</v>
      </c>
      <c r="Z534" s="42">
        <v>0</v>
      </c>
      <c r="AA534" s="42">
        <v>21241255450</v>
      </c>
      <c r="AB534" s="42">
        <v>0</v>
      </c>
      <c r="AC534" s="42">
        <v>0</v>
      </c>
      <c r="AD534" s="42">
        <v>1054468650</v>
      </c>
      <c r="AE534" s="42">
        <v>3000000000</v>
      </c>
      <c r="AF534" s="42">
        <f t="shared" si="462"/>
        <v>586618027042</v>
      </c>
      <c r="AG534" s="42">
        <v>65637545200</v>
      </c>
      <c r="AH534" s="42">
        <v>174504686495</v>
      </c>
      <c r="AI534" s="42">
        <v>346475795347</v>
      </c>
      <c r="AJ534" s="42">
        <f t="shared" si="463"/>
        <v>0</v>
      </c>
      <c r="AK534" s="42">
        <v>0</v>
      </c>
      <c r="AL534" s="42">
        <v>0</v>
      </c>
      <c r="AM534" s="42">
        <v>0</v>
      </c>
      <c r="AN534" s="42">
        <v>0</v>
      </c>
      <c r="AO534" s="42">
        <v>0</v>
      </c>
      <c r="AP534" s="42">
        <v>0</v>
      </c>
      <c r="AQ534" s="42">
        <f t="shared" si="464"/>
        <v>0</v>
      </c>
      <c r="AR534" s="42">
        <v>0</v>
      </c>
      <c r="AS534" s="42">
        <v>0</v>
      </c>
      <c r="AT534" s="42">
        <v>0</v>
      </c>
      <c r="AU534" s="42">
        <v>0</v>
      </c>
      <c r="AV534" s="43">
        <f t="shared" si="465"/>
        <v>0</v>
      </c>
      <c r="AW534" s="43">
        <f t="shared" si="418"/>
        <v>0</v>
      </c>
      <c r="AX534" s="44">
        <f t="shared" si="454"/>
        <v>0</v>
      </c>
    </row>
    <row r="535" spans="1:50" s="45" customFormat="1" ht="15" customHeight="1" x14ac:dyDescent="0.25">
      <c r="A535" s="46">
        <f t="shared" si="455"/>
        <v>402</v>
      </c>
      <c r="B535" s="46">
        <f t="shared" si="455"/>
        <v>15</v>
      </c>
      <c r="C535" s="47" t="s">
        <v>629</v>
      </c>
      <c r="D535" s="58" t="s">
        <v>191</v>
      </c>
      <c r="E535" s="57">
        <v>42733</v>
      </c>
      <c r="F535" s="48">
        <f t="shared" si="456"/>
        <v>499806918689</v>
      </c>
      <c r="G535" s="49">
        <f t="shared" si="457"/>
        <v>4504871630</v>
      </c>
      <c r="H535" s="49">
        <v>1023600000</v>
      </c>
      <c r="I535" s="49">
        <v>430250000</v>
      </c>
      <c r="J535" s="49">
        <v>0</v>
      </c>
      <c r="K535" s="49">
        <v>3051021630</v>
      </c>
      <c r="L535" s="49">
        <f t="shared" si="458"/>
        <v>427094279000</v>
      </c>
      <c r="M535" s="49">
        <v>10985574000</v>
      </c>
      <c r="N535" s="49">
        <v>340369773000</v>
      </c>
      <c r="O535" s="49">
        <v>75738932000</v>
      </c>
      <c r="P535" s="49">
        <f t="shared" si="459"/>
        <v>68207768059</v>
      </c>
      <c r="Q535" s="49">
        <v>14000000000</v>
      </c>
      <c r="R535" s="49">
        <v>0</v>
      </c>
      <c r="S535" s="49">
        <v>4687676059</v>
      </c>
      <c r="T535" s="49">
        <v>0</v>
      </c>
      <c r="U535" s="49">
        <v>49520092000</v>
      </c>
      <c r="V535" s="49">
        <f t="shared" si="460"/>
        <v>513786918689</v>
      </c>
      <c r="W535" s="49">
        <f t="shared" si="461"/>
        <v>259622432881.25</v>
      </c>
      <c r="X535" s="49">
        <v>158762522681.25</v>
      </c>
      <c r="Y535" s="49">
        <v>0</v>
      </c>
      <c r="Z535" s="49">
        <v>0</v>
      </c>
      <c r="AA535" s="49">
        <v>13884006000</v>
      </c>
      <c r="AB535" s="49">
        <v>1000000000</v>
      </c>
      <c r="AC535" s="49">
        <v>0</v>
      </c>
      <c r="AD535" s="49">
        <v>84975904200</v>
      </c>
      <c r="AE535" s="49">
        <v>1000000000</v>
      </c>
      <c r="AF535" s="49">
        <f t="shared" si="462"/>
        <v>254164485807.75</v>
      </c>
      <c r="AG535" s="49">
        <v>14634223500</v>
      </c>
      <c r="AH535" s="49">
        <v>87006940786.669998</v>
      </c>
      <c r="AI535" s="49">
        <v>152523321521.08002</v>
      </c>
      <c r="AJ535" s="49">
        <f t="shared" si="463"/>
        <v>15980000000</v>
      </c>
      <c r="AK535" s="49">
        <v>15980000000</v>
      </c>
      <c r="AL535" s="49">
        <v>0</v>
      </c>
      <c r="AM535" s="49">
        <v>0</v>
      </c>
      <c r="AN535" s="49">
        <v>0</v>
      </c>
      <c r="AO535" s="49">
        <v>0</v>
      </c>
      <c r="AP535" s="49">
        <v>0</v>
      </c>
      <c r="AQ535" s="49">
        <f t="shared" si="464"/>
        <v>2000000000</v>
      </c>
      <c r="AR535" s="49">
        <v>0</v>
      </c>
      <c r="AS535" s="49">
        <v>2000000000</v>
      </c>
      <c r="AT535" s="49">
        <v>0</v>
      </c>
      <c r="AU535" s="49">
        <v>0</v>
      </c>
      <c r="AV535" s="50">
        <f t="shared" si="465"/>
        <v>-13980000000</v>
      </c>
      <c r="AW535" s="50">
        <f t="shared" si="418"/>
        <v>13980000000</v>
      </c>
      <c r="AX535" s="44">
        <f t="shared" si="454"/>
        <v>0</v>
      </c>
    </row>
    <row r="536" spans="1:50" s="45" customFormat="1" ht="15" customHeight="1" x14ac:dyDescent="0.25">
      <c r="A536" s="46">
        <f t="shared" si="455"/>
        <v>403</v>
      </c>
      <c r="B536" s="46">
        <f t="shared" si="455"/>
        <v>16</v>
      </c>
      <c r="C536" s="47" t="s">
        <v>630</v>
      </c>
      <c r="D536" s="58" t="s">
        <v>176</v>
      </c>
      <c r="E536" s="57">
        <v>42734</v>
      </c>
      <c r="F536" s="48">
        <f t="shared" si="456"/>
        <v>534773594725</v>
      </c>
      <c r="G536" s="49">
        <f t="shared" si="457"/>
        <v>8255611531</v>
      </c>
      <c r="H536" s="49">
        <v>1843605563</v>
      </c>
      <c r="I536" s="49">
        <v>941000000</v>
      </c>
      <c r="J536" s="49">
        <v>0</v>
      </c>
      <c r="K536" s="49">
        <v>5471005968</v>
      </c>
      <c r="L536" s="49">
        <f t="shared" si="458"/>
        <v>443472415896</v>
      </c>
      <c r="M536" s="49">
        <v>11472943000</v>
      </c>
      <c r="N536" s="49">
        <v>374712899896</v>
      </c>
      <c r="O536" s="49">
        <v>57286573000</v>
      </c>
      <c r="P536" s="49">
        <f t="shared" si="459"/>
        <v>83045567298</v>
      </c>
      <c r="Q536" s="49">
        <v>0</v>
      </c>
      <c r="R536" s="49">
        <v>0</v>
      </c>
      <c r="S536" s="49">
        <v>4464405298</v>
      </c>
      <c r="T536" s="49">
        <v>24555080000</v>
      </c>
      <c r="U536" s="49">
        <v>54026082000</v>
      </c>
      <c r="V536" s="49">
        <f t="shared" si="460"/>
        <v>551916642421</v>
      </c>
      <c r="W536" s="49">
        <f t="shared" si="461"/>
        <v>283305206332</v>
      </c>
      <c r="X536" s="49">
        <v>181708331043</v>
      </c>
      <c r="Y536" s="49">
        <v>0</v>
      </c>
      <c r="Z536" s="49">
        <v>0</v>
      </c>
      <c r="AA536" s="49">
        <v>8353800000</v>
      </c>
      <c r="AB536" s="49">
        <v>0</v>
      </c>
      <c r="AC536" s="49">
        <v>0</v>
      </c>
      <c r="AD536" s="49">
        <v>92993075289</v>
      </c>
      <c r="AE536" s="49">
        <v>250000000</v>
      </c>
      <c r="AF536" s="49">
        <f t="shared" si="462"/>
        <v>268611436089</v>
      </c>
      <c r="AG536" s="49">
        <v>24872162635</v>
      </c>
      <c r="AH536" s="49">
        <v>96480926682</v>
      </c>
      <c r="AI536" s="49">
        <v>147258346772</v>
      </c>
      <c r="AJ536" s="49">
        <f t="shared" si="463"/>
        <v>17143047696</v>
      </c>
      <c r="AK536" s="49">
        <v>17143047696</v>
      </c>
      <c r="AL536" s="49">
        <v>0</v>
      </c>
      <c r="AM536" s="49">
        <v>0</v>
      </c>
      <c r="AN536" s="49">
        <v>0</v>
      </c>
      <c r="AO536" s="49">
        <v>0</v>
      </c>
      <c r="AP536" s="49">
        <v>0</v>
      </c>
      <c r="AQ536" s="49">
        <f t="shared" si="464"/>
        <v>0</v>
      </c>
      <c r="AR536" s="49">
        <v>0</v>
      </c>
      <c r="AS536" s="49">
        <v>0</v>
      </c>
      <c r="AT536" s="49">
        <v>0</v>
      </c>
      <c r="AU536" s="49">
        <v>0</v>
      </c>
      <c r="AV536" s="50">
        <f t="shared" si="465"/>
        <v>-17143047696</v>
      </c>
      <c r="AW536" s="50">
        <f t="shared" si="418"/>
        <v>17143047696</v>
      </c>
      <c r="AX536" s="44">
        <f t="shared" si="454"/>
        <v>0</v>
      </c>
    </row>
    <row r="537" spans="1:50" s="45" customFormat="1" ht="15" customHeight="1" x14ac:dyDescent="0.25">
      <c r="A537" s="46">
        <f t="shared" si="455"/>
        <v>404</v>
      </c>
      <c r="B537" s="46">
        <f t="shared" si="455"/>
        <v>17</v>
      </c>
      <c r="C537" s="47" t="s">
        <v>631</v>
      </c>
      <c r="D537" s="58" t="s">
        <v>103</v>
      </c>
      <c r="E537" s="57">
        <v>42760</v>
      </c>
      <c r="F537" s="48">
        <f t="shared" si="456"/>
        <v>562875593466</v>
      </c>
      <c r="G537" s="49">
        <f t="shared" si="457"/>
        <v>6760314020</v>
      </c>
      <c r="H537" s="49">
        <f>VLOOKUP(C537,[1]Sheet2!$A$1:$AS$610,6,FALSE)</f>
        <v>1118944020</v>
      </c>
      <c r="I537" s="49">
        <f>VLOOKUP(C537,[1]Sheet2!$A$1:$AS$610,7,FALSE)</f>
        <v>1135000000</v>
      </c>
      <c r="J537" s="49">
        <f>VLOOKUP(C537,[1]Sheet2!$A$1:$AS$610,8,FALSE)</f>
        <v>0</v>
      </c>
      <c r="K537" s="49">
        <f>VLOOKUP(C537,[1]Sheet2!$A$1:$AS$610,9,FALSE)</f>
        <v>4506370000</v>
      </c>
      <c r="L537" s="49">
        <f t="shared" si="458"/>
        <v>458497190556</v>
      </c>
      <c r="M537" s="49">
        <f>VLOOKUP(C537,[1]Sheet2!$A$1:$AS$610,11,FALSE)</f>
        <v>10672101000</v>
      </c>
      <c r="N537" s="49">
        <f>VLOOKUP(C537,[1]Sheet2!$A$1:$AS$610,12,FALSE)</f>
        <v>378289585556</v>
      </c>
      <c r="O537" s="49">
        <f>VLOOKUP(C537,[1]Sheet2!$A$1:$AS$610,13,FALSE)</f>
        <v>69535504000</v>
      </c>
      <c r="P537" s="49">
        <f t="shared" si="459"/>
        <v>97618088890</v>
      </c>
      <c r="Q537" s="49">
        <f>VLOOKUP(C537,[1]Sheet2!$A$1:$AS$610,15,FALSE)</f>
        <v>0</v>
      </c>
      <c r="R537" s="49">
        <f>VLOOKUP(C537,[1]Sheet2!$A$1:$AS$610,16,FALSE)</f>
        <v>0</v>
      </c>
      <c r="S537" s="49">
        <f>VLOOKUP(C537,[1]Sheet2!$A$1:$AS$610,17,FALSE)</f>
        <v>3488146890</v>
      </c>
      <c r="T537" s="49">
        <f>VLOOKUP(C537,[1]Sheet2!$A$1:$AS$610,18,FALSE)</f>
        <v>29686429000</v>
      </c>
      <c r="U537" s="49">
        <f>VLOOKUP(C537,[1]Sheet2!$A$1:$AS$610,19,FALSE)</f>
        <v>64443513000</v>
      </c>
      <c r="V537" s="49">
        <f t="shared" si="460"/>
        <v>679905897757</v>
      </c>
      <c r="W537" s="49">
        <f t="shared" si="461"/>
        <v>298919647757</v>
      </c>
      <c r="X537" s="49">
        <f>VLOOKUP(C537,[1]Sheet2!$A$1:$AS$610,22,FALSE)</f>
        <v>184596725155</v>
      </c>
      <c r="Y537" s="49">
        <f>VLOOKUP(C537,[1]Sheet2!$A$1:$AS$610,23,FALSE)</f>
        <v>0</v>
      </c>
      <c r="Z537" s="49">
        <f>VLOOKUP(C537,[1]Sheet2!$A$1:$AS$610,24,FALSE)</f>
        <v>0</v>
      </c>
      <c r="AA537" s="49">
        <f>VLOOKUP(C537,[1]Sheet2!$A$1:$AS$610,25,FALSE)</f>
        <v>9665200000</v>
      </c>
      <c r="AB537" s="49">
        <f>VLOOKUP(C537,[1]Sheet2!$A$1:$AS$610,26,FALSE)</f>
        <v>0</v>
      </c>
      <c r="AC537" s="49">
        <f>VLOOKUP(C537,[1]Sheet2!$A$1:$AS$610,27,FALSE)</f>
        <v>130014902</v>
      </c>
      <c r="AD537" s="49">
        <f>VLOOKUP(C537,[1]Sheet2!$A$1:$AS$610,28,FALSE)</f>
        <v>103592707700</v>
      </c>
      <c r="AE537" s="49">
        <f>VLOOKUP(C537,[1]Sheet2!$A$1:$AS$610,29,FALSE)</f>
        <v>935000000</v>
      </c>
      <c r="AF537" s="49">
        <f t="shared" si="462"/>
        <v>380986250000</v>
      </c>
      <c r="AG537" s="49">
        <f>VLOOKUP(C537,[1]Sheet2!$A$1:$AS$610,31,FALSE)</f>
        <v>18192153000</v>
      </c>
      <c r="AH537" s="49">
        <f>VLOOKUP(C537,[1]Sheet2!$A$1:$AS$610,32,FALSE)</f>
        <v>125478095500</v>
      </c>
      <c r="AI537" s="49">
        <f>VLOOKUP(C537,[1]Sheet2!$A$1:$AS$610,33,FALSE)</f>
        <v>237316001500</v>
      </c>
      <c r="AJ537" s="49">
        <f t="shared" si="463"/>
        <v>119030304291</v>
      </c>
      <c r="AK537" s="49">
        <f>VLOOKUP(C537,[1]Sheet2!$A$1:$AS$610,35,FALSE)</f>
        <v>119030304291</v>
      </c>
      <c r="AL537" s="49">
        <f>VLOOKUP(C537,[1]Sheet2!$A$1:$AS$610,36,FALSE)</f>
        <v>0</v>
      </c>
      <c r="AM537" s="49">
        <f>VLOOKUP(C537,[1]Sheet2!$A$1:$AS$610,37,FALSE)</f>
        <v>0</v>
      </c>
      <c r="AN537" s="49">
        <f>VLOOKUP(C537,[1]Sheet2!$A$1:$AS$610,38,FALSE)</f>
        <v>0</v>
      </c>
      <c r="AO537" s="49">
        <f>VLOOKUP(C537,[1]Sheet2!$A$1:$AS$610,39,FALSE)</f>
        <v>0</v>
      </c>
      <c r="AP537" s="49">
        <f>VLOOKUP(C537,[1]Sheet2!$A$1:$AS$610,40,FALSE)</f>
        <v>0</v>
      </c>
      <c r="AQ537" s="49">
        <f t="shared" si="464"/>
        <v>2000000000</v>
      </c>
      <c r="AR537" s="49">
        <f>VLOOKUP(C537,[1]Sheet2!$A$1:$AS$610,42,FALSE)</f>
        <v>0</v>
      </c>
      <c r="AS537" s="49">
        <f>VLOOKUP(C537,[1]Sheet2!$A$1:$AS$610,43,FALSE)</f>
        <v>2000000000</v>
      </c>
      <c r="AT537" s="49">
        <f>VLOOKUP(C537,[1]Sheet2!$A$1:$AS$610,44,FALSE)</f>
        <v>0</v>
      </c>
      <c r="AU537" s="49">
        <f>VLOOKUP(C537,[1]Sheet2!$A$1:$AS$610,45,FALSE)</f>
        <v>0</v>
      </c>
      <c r="AV537" s="50">
        <f t="shared" si="465"/>
        <v>-117030304291</v>
      </c>
      <c r="AW537" s="50">
        <f t="shared" si="418"/>
        <v>117030304291</v>
      </c>
      <c r="AX537" s="44">
        <f t="shared" si="454"/>
        <v>0</v>
      </c>
    </row>
    <row r="538" spans="1:50" s="45" customFormat="1" ht="15" customHeight="1" x14ac:dyDescent="0.25">
      <c r="A538" s="51" t="s">
        <v>121</v>
      </c>
      <c r="B538" s="51" t="s">
        <v>121</v>
      </c>
      <c r="C538" s="52" t="s">
        <v>122</v>
      </c>
      <c r="D538" s="53"/>
      <c r="E538" s="53"/>
      <c r="F538" s="54">
        <f t="shared" ref="F538:AX538" si="466">SUM(F521:F532,F535:F537)</f>
        <v>11980352667941.42</v>
      </c>
      <c r="G538" s="54">
        <f t="shared" si="466"/>
        <v>511940852823.42004</v>
      </c>
      <c r="H538" s="54">
        <f t="shared" si="466"/>
        <v>118725274266.39999</v>
      </c>
      <c r="I538" s="54">
        <f t="shared" si="466"/>
        <v>90321619445</v>
      </c>
      <c r="J538" s="54">
        <f t="shared" si="466"/>
        <v>54689792350</v>
      </c>
      <c r="K538" s="54">
        <f t="shared" si="466"/>
        <v>248204166762.02002</v>
      </c>
      <c r="L538" s="54">
        <f t="shared" si="466"/>
        <v>9099510660617</v>
      </c>
      <c r="M538" s="54">
        <f t="shared" si="466"/>
        <v>305168357427</v>
      </c>
      <c r="N538" s="54">
        <f t="shared" si="466"/>
        <v>7210435450190</v>
      </c>
      <c r="O538" s="54">
        <f t="shared" si="466"/>
        <v>1583906853000</v>
      </c>
      <c r="P538" s="54">
        <f t="shared" si="466"/>
        <v>2368901154501</v>
      </c>
      <c r="Q538" s="54">
        <f t="shared" si="466"/>
        <v>28000000000</v>
      </c>
      <c r="R538" s="54">
        <f t="shared" si="466"/>
        <v>0</v>
      </c>
      <c r="S538" s="54">
        <f t="shared" si="466"/>
        <v>118813575515</v>
      </c>
      <c r="T538" s="54">
        <f t="shared" si="466"/>
        <v>447774542000</v>
      </c>
      <c r="U538" s="54">
        <f t="shared" si="466"/>
        <v>1774313036986</v>
      </c>
      <c r="V538" s="54">
        <f t="shared" si="466"/>
        <v>12580440304695.041</v>
      </c>
      <c r="W538" s="54">
        <f t="shared" si="466"/>
        <v>6762767735878.29</v>
      </c>
      <c r="X538" s="54">
        <f t="shared" si="466"/>
        <v>4259781035076.98</v>
      </c>
      <c r="Y538" s="54">
        <f t="shared" si="466"/>
        <v>28616819000</v>
      </c>
      <c r="Z538" s="54">
        <f t="shared" si="466"/>
        <v>9030000000</v>
      </c>
      <c r="AA538" s="54">
        <f t="shared" si="466"/>
        <v>142718609200</v>
      </c>
      <c r="AB538" s="54">
        <f t="shared" si="466"/>
        <v>25842813000</v>
      </c>
      <c r="AC538" s="54">
        <f t="shared" si="466"/>
        <v>3362222416</v>
      </c>
      <c r="AD538" s="54">
        <f t="shared" si="466"/>
        <v>2277633573555.3101</v>
      </c>
      <c r="AE538" s="54">
        <f t="shared" si="466"/>
        <v>15782663630</v>
      </c>
      <c r="AF538" s="54">
        <f t="shared" si="466"/>
        <v>5817672568816.75</v>
      </c>
      <c r="AG538" s="54">
        <f t="shared" si="466"/>
        <v>344544978485</v>
      </c>
      <c r="AH538" s="54">
        <f t="shared" si="466"/>
        <v>2162014028373.6699</v>
      </c>
      <c r="AI538" s="54">
        <f t="shared" si="466"/>
        <v>3311113561958.0801</v>
      </c>
      <c r="AJ538" s="54">
        <f t="shared" si="466"/>
        <v>701270989070.62</v>
      </c>
      <c r="AK538" s="54">
        <f t="shared" si="466"/>
        <v>350057737284.62</v>
      </c>
      <c r="AL538" s="54">
        <f t="shared" si="466"/>
        <v>0</v>
      </c>
      <c r="AM538" s="54">
        <f t="shared" si="466"/>
        <v>0</v>
      </c>
      <c r="AN538" s="54">
        <f t="shared" si="466"/>
        <v>350701557290</v>
      </c>
      <c r="AO538" s="54">
        <f t="shared" si="466"/>
        <v>511694496</v>
      </c>
      <c r="AP538" s="54">
        <f t="shared" si="466"/>
        <v>0</v>
      </c>
      <c r="AQ538" s="54">
        <f t="shared" si="466"/>
        <v>101183352317</v>
      </c>
      <c r="AR538" s="54">
        <f t="shared" si="466"/>
        <v>0</v>
      </c>
      <c r="AS538" s="54">
        <f t="shared" si="466"/>
        <v>25250197631</v>
      </c>
      <c r="AT538" s="54">
        <f t="shared" si="466"/>
        <v>75933154686</v>
      </c>
      <c r="AU538" s="54">
        <f t="shared" si="466"/>
        <v>0</v>
      </c>
      <c r="AV538" s="54">
        <f t="shared" si="466"/>
        <v>-600087636753.62012</v>
      </c>
      <c r="AW538" s="54">
        <f t="shared" si="466"/>
        <v>600087636753.62</v>
      </c>
      <c r="AX538" s="55">
        <f t="shared" si="466"/>
        <v>-1.1444091796875E-4</v>
      </c>
    </row>
    <row r="539" spans="1:50" s="45" customFormat="1" ht="15" customHeight="1" x14ac:dyDescent="0.25">
      <c r="A539" s="51" t="s">
        <v>123</v>
      </c>
      <c r="B539" s="51" t="s">
        <v>123</v>
      </c>
      <c r="C539" s="52" t="s">
        <v>124</v>
      </c>
      <c r="D539" s="53"/>
      <c r="E539" s="53"/>
      <c r="F539" s="54">
        <f>SUM(F533:F534)</f>
        <v>2064177086974</v>
      </c>
      <c r="G539" s="54">
        <f t="shared" ref="G539:AX539" si="467">SUM(G533:G534)</f>
        <v>417771076199</v>
      </c>
      <c r="H539" s="54">
        <f t="shared" si="467"/>
        <v>113010000000</v>
      </c>
      <c r="I539" s="54">
        <f t="shared" si="467"/>
        <v>113035055000</v>
      </c>
      <c r="J539" s="54">
        <f t="shared" si="467"/>
        <v>4604692565</v>
      </c>
      <c r="K539" s="54">
        <f t="shared" si="467"/>
        <v>187121328634</v>
      </c>
      <c r="L539" s="54">
        <f t="shared" si="467"/>
        <v>1445850260660</v>
      </c>
      <c r="M539" s="54">
        <f t="shared" si="467"/>
        <v>48180069000</v>
      </c>
      <c r="N539" s="54">
        <f t="shared" si="467"/>
        <v>1220892221660</v>
      </c>
      <c r="O539" s="54">
        <f t="shared" si="467"/>
        <v>176777970000</v>
      </c>
      <c r="P539" s="54">
        <f t="shared" si="467"/>
        <v>200555750115</v>
      </c>
      <c r="Q539" s="54">
        <f t="shared" si="467"/>
        <v>3500000000</v>
      </c>
      <c r="R539" s="54">
        <f t="shared" si="467"/>
        <v>0</v>
      </c>
      <c r="S539" s="54">
        <f t="shared" si="467"/>
        <v>41784530115</v>
      </c>
      <c r="T539" s="54">
        <f t="shared" si="467"/>
        <v>155271220000</v>
      </c>
      <c r="U539" s="54">
        <f t="shared" si="467"/>
        <v>0</v>
      </c>
      <c r="V539" s="54">
        <f t="shared" si="467"/>
        <v>2113802718949</v>
      </c>
      <c r="W539" s="54">
        <f t="shared" si="467"/>
        <v>1068402889049</v>
      </c>
      <c r="X539" s="54">
        <f t="shared" si="467"/>
        <v>1025558971124</v>
      </c>
      <c r="Y539" s="54">
        <f t="shared" si="467"/>
        <v>0</v>
      </c>
      <c r="Z539" s="54">
        <f t="shared" si="467"/>
        <v>0</v>
      </c>
      <c r="AA539" s="54">
        <f t="shared" si="467"/>
        <v>36010655450</v>
      </c>
      <c r="AB539" s="54">
        <f t="shared" si="467"/>
        <v>45000000</v>
      </c>
      <c r="AC539" s="54">
        <f t="shared" si="467"/>
        <v>0</v>
      </c>
      <c r="AD539" s="54">
        <f t="shared" si="467"/>
        <v>1788262475</v>
      </c>
      <c r="AE539" s="54">
        <f t="shared" si="467"/>
        <v>5000000000</v>
      </c>
      <c r="AF539" s="54">
        <f t="shared" si="467"/>
        <v>1045399829900</v>
      </c>
      <c r="AG539" s="54">
        <f t="shared" si="467"/>
        <v>81396251200</v>
      </c>
      <c r="AH539" s="54">
        <f t="shared" si="467"/>
        <v>385230772294</v>
      </c>
      <c r="AI539" s="54">
        <f t="shared" si="467"/>
        <v>578772806406</v>
      </c>
      <c r="AJ539" s="54">
        <f t="shared" si="467"/>
        <v>55773895975</v>
      </c>
      <c r="AK539" s="54">
        <f t="shared" si="467"/>
        <v>55773895975</v>
      </c>
      <c r="AL539" s="54">
        <f t="shared" si="467"/>
        <v>0</v>
      </c>
      <c r="AM539" s="54">
        <f t="shared" si="467"/>
        <v>0</v>
      </c>
      <c r="AN539" s="54">
        <f t="shared" si="467"/>
        <v>0</v>
      </c>
      <c r="AO539" s="54">
        <f t="shared" si="467"/>
        <v>0</v>
      </c>
      <c r="AP539" s="54">
        <f t="shared" si="467"/>
        <v>0</v>
      </c>
      <c r="AQ539" s="54">
        <f t="shared" si="467"/>
        <v>6148264000</v>
      </c>
      <c r="AR539" s="54">
        <f t="shared" si="467"/>
        <v>0</v>
      </c>
      <c r="AS539" s="54">
        <f t="shared" si="467"/>
        <v>6000000000</v>
      </c>
      <c r="AT539" s="54">
        <f t="shared" si="467"/>
        <v>148264000</v>
      </c>
      <c r="AU539" s="54">
        <f t="shared" si="467"/>
        <v>0</v>
      </c>
      <c r="AV539" s="54">
        <f t="shared" si="467"/>
        <v>-49625631975</v>
      </c>
      <c r="AW539" s="54">
        <f t="shared" si="467"/>
        <v>49625631975</v>
      </c>
      <c r="AX539" s="55">
        <f t="shared" si="467"/>
        <v>0</v>
      </c>
    </row>
    <row r="540" spans="1:50" s="45" customFormat="1" ht="15" customHeight="1" x14ac:dyDescent="0.25">
      <c r="A540" s="51" t="s">
        <v>125</v>
      </c>
      <c r="B540" s="51" t="s">
        <v>125</v>
      </c>
      <c r="C540" s="52" t="s">
        <v>632</v>
      </c>
      <c r="D540" s="53"/>
      <c r="E540" s="53"/>
      <c r="F540" s="54">
        <f t="shared" ref="F540:AX540" si="468">F538+F539</f>
        <v>14044529754915.42</v>
      </c>
      <c r="G540" s="54">
        <f t="shared" si="468"/>
        <v>929711929022.42004</v>
      </c>
      <c r="H540" s="54">
        <f t="shared" si="468"/>
        <v>231735274266.39999</v>
      </c>
      <c r="I540" s="54">
        <f t="shared" si="468"/>
        <v>203356674445</v>
      </c>
      <c r="J540" s="54">
        <f t="shared" si="468"/>
        <v>59294484915</v>
      </c>
      <c r="K540" s="54">
        <f t="shared" si="468"/>
        <v>435325495396.02002</v>
      </c>
      <c r="L540" s="54">
        <f t="shared" si="468"/>
        <v>10545360921277</v>
      </c>
      <c r="M540" s="54">
        <f t="shared" si="468"/>
        <v>353348426427</v>
      </c>
      <c r="N540" s="54">
        <f t="shared" si="468"/>
        <v>8431327671850</v>
      </c>
      <c r="O540" s="54">
        <f t="shared" si="468"/>
        <v>1760684823000</v>
      </c>
      <c r="P540" s="54">
        <f t="shared" si="468"/>
        <v>2569456904616</v>
      </c>
      <c r="Q540" s="54">
        <f t="shared" si="468"/>
        <v>31500000000</v>
      </c>
      <c r="R540" s="54">
        <f t="shared" si="468"/>
        <v>0</v>
      </c>
      <c r="S540" s="54">
        <f t="shared" si="468"/>
        <v>160598105630</v>
      </c>
      <c r="T540" s="54">
        <f t="shared" si="468"/>
        <v>603045762000</v>
      </c>
      <c r="U540" s="54">
        <f t="shared" si="468"/>
        <v>1774313036986</v>
      </c>
      <c r="V540" s="54">
        <f t="shared" si="468"/>
        <v>14694243023644.041</v>
      </c>
      <c r="W540" s="54">
        <f t="shared" si="468"/>
        <v>7831170624927.29</v>
      </c>
      <c r="X540" s="54">
        <f t="shared" si="468"/>
        <v>5285340006200.9805</v>
      </c>
      <c r="Y540" s="54">
        <f t="shared" si="468"/>
        <v>28616819000</v>
      </c>
      <c r="Z540" s="54">
        <f t="shared" si="468"/>
        <v>9030000000</v>
      </c>
      <c r="AA540" s="54">
        <f t="shared" si="468"/>
        <v>178729264650</v>
      </c>
      <c r="AB540" s="54">
        <f t="shared" si="468"/>
        <v>25887813000</v>
      </c>
      <c r="AC540" s="54">
        <f t="shared" si="468"/>
        <v>3362222416</v>
      </c>
      <c r="AD540" s="54">
        <f t="shared" si="468"/>
        <v>2279421836030.3101</v>
      </c>
      <c r="AE540" s="54">
        <f t="shared" si="468"/>
        <v>20782663630</v>
      </c>
      <c r="AF540" s="54">
        <f t="shared" si="468"/>
        <v>6863072398716.75</v>
      </c>
      <c r="AG540" s="54">
        <f t="shared" si="468"/>
        <v>425941229685</v>
      </c>
      <c r="AH540" s="54">
        <f t="shared" si="468"/>
        <v>2547244800667.6699</v>
      </c>
      <c r="AI540" s="54">
        <f t="shared" si="468"/>
        <v>3889886368364.0801</v>
      </c>
      <c r="AJ540" s="54">
        <f t="shared" si="468"/>
        <v>757044885045.62</v>
      </c>
      <c r="AK540" s="54">
        <f t="shared" si="468"/>
        <v>405831633259.62</v>
      </c>
      <c r="AL540" s="54">
        <f t="shared" si="468"/>
        <v>0</v>
      </c>
      <c r="AM540" s="54">
        <f t="shared" si="468"/>
        <v>0</v>
      </c>
      <c r="AN540" s="54">
        <f t="shared" si="468"/>
        <v>350701557290</v>
      </c>
      <c r="AO540" s="54">
        <f t="shared" si="468"/>
        <v>511694496</v>
      </c>
      <c r="AP540" s="54">
        <f t="shared" si="468"/>
        <v>0</v>
      </c>
      <c r="AQ540" s="54">
        <f t="shared" si="468"/>
        <v>107331616317</v>
      </c>
      <c r="AR540" s="54">
        <f t="shared" si="468"/>
        <v>0</v>
      </c>
      <c r="AS540" s="54">
        <f t="shared" si="468"/>
        <v>31250197631</v>
      </c>
      <c r="AT540" s="54">
        <f t="shared" si="468"/>
        <v>76081418686</v>
      </c>
      <c r="AU540" s="54">
        <f t="shared" si="468"/>
        <v>0</v>
      </c>
      <c r="AV540" s="54">
        <f t="shared" si="468"/>
        <v>-649713268728.62012</v>
      </c>
      <c r="AW540" s="54">
        <f t="shared" si="468"/>
        <v>649713268728.62</v>
      </c>
      <c r="AX540" s="55">
        <f t="shared" si="468"/>
        <v>-1.1444091796875E-4</v>
      </c>
    </row>
    <row r="541" spans="1:50" s="45" customFormat="1" ht="15" customHeight="1" x14ac:dyDescent="0.25">
      <c r="A541" s="51" t="s">
        <v>127</v>
      </c>
      <c r="B541" s="51" t="s">
        <v>127</v>
      </c>
      <c r="C541" s="52" t="s">
        <v>633</v>
      </c>
      <c r="D541" s="53"/>
      <c r="E541" s="53"/>
      <c r="F541" s="54">
        <f t="shared" ref="F541:AX541" si="469">F540+F520</f>
        <v>17589728197258.189</v>
      </c>
      <c r="G541" s="54">
        <f t="shared" si="469"/>
        <v>1673603443219.1899</v>
      </c>
      <c r="H541" s="54">
        <f t="shared" si="469"/>
        <v>859854271266.40002</v>
      </c>
      <c r="I541" s="54">
        <f t="shared" si="469"/>
        <v>215328551655</v>
      </c>
      <c r="J541" s="54">
        <f t="shared" si="469"/>
        <v>82744992724.770004</v>
      </c>
      <c r="K541" s="54">
        <f t="shared" si="469"/>
        <v>515675627573.02002</v>
      </c>
      <c r="L541" s="54">
        <f t="shared" si="469"/>
        <v>13091295994423</v>
      </c>
      <c r="M541" s="54">
        <f t="shared" si="469"/>
        <v>452421527427</v>
      </c>
      <c r="N541" s="54">
        <f t="shared" si="469"/>
        <v>10033581527996</v>
      </c>
      <c r="O541" s="54">
        <f t="shared" si="469"/>
        <v>2605292939000</v>
      </c>
      <c r="P541" s="54">
        <f t="shared" si="469"/>
        <v>2824828759616</v>
      </c>
      <c r="Q541" s="54">
        <f t="shared" si="469"/>
        <v>31500000000</v>
      </c>
      <c r="R541" s="54">
        <f t="shared" si="469"/>
        <v>0</v>
      </c>
      <c r="S541" s="54">
        <f t="shared" si="469"/>
        <v>160598105630</v>
      </c>
      <c r="T541" s="54">
        <f t="shared" si="469"/>
        <v>858417617000</v>
      </c>
      <c r="U541" s="54">
        <f t="shared" si="469"/>
        <v>1774313036986</v>
      </c>
      <c r="V541" s="54">
        <f t="shared" si="469"/>
        <v>18291403300377.562</v>
      </c>
      <c r="W541" s="54">
        <f t="shared" si="469"/>
        <v>10270820806616.811</v>
      </c>
      <c r="X541" s="54">
        <f t="shared" si="469"/>
        <v>6583800835737.5</v>
      </c>
      <c r="Y541" s="54">
        <f t="shared" si="469"/>
        <v>40844288285</v>
      </c>
      <c r="Z541" s="54">
        <f t="shared" si="469"/>
        <v>9030000000</v>
      </c>
      <c r="AA541" s="54">
        <f t="shared" si="469"/>
        <v>885754334650</v>
      </c>
      <c r="AB541" s="54">
        <f t="shared" si="469"/>
        <v>25887813000</v>
      </c>
      <c r="AC541" s="54">
        <f t="shared" si="469"/>
        <v>380289205797</v>
      </c>
      <c r="AD541" s="54">
        <f t="shared" si="469"/>
        <v>2313967665517.3101</v>
      </c>
      <c r="AE541" s="54">
        <f t="shared" si="469"/>
        <v>31246663630</v>
      </c>
      <c r="AF541" s="54">
        <f t="shared" si="469"/>
        <v>8020582493760.75</v>
      </c>
      <c r="AG541" s="54">
        <f t="shared" si="469"/>
        <v>487760666562</v>
      </c>
      <c r="AH541" s="54">
        <f t="shared" si="469"/>
        <v>2868382329305.6699</v>
      </c>
      <c r="AI541" s="54">
        <f t="shared" si="469"/>
        <v>4664439497893.0801</v>
      </c>
      <c r="AJ541" s="54">
        <f t="shared" si="469"/>
        <v>918422459835.77002</v>
      </c>
      <c r="AK541" s="54">
        <f t="shared" si="469"/>
        <v>567209208049.77002</v>
      </c>
      <c r="AL541" s="54">
        <f t="shared" si="469"/>
        <v>0</v>
      </c>
      <c r="AM541" s="54">
        <f t="shared" si="469"/>
        <v>0</v>
      </c>
      <c r="AN541" s="54">
        <f t="shared" si="469"/>
        <v>350701557290</v>
      </c>
      <c r="AO541" s="54">
        <f t="shared" si="469"/>
        <v>511694496</v>
      </c>
      <c r="AP541" s="54">
        <f t="shared" si="469"/>
        <v>0</v>
      </c>
      <c r="AQ541" s="54">
        <f t="shared" si="469"/>
        <v>216747356716.39999</v>
      </c>
      <c r="AR541" s="54">
        <f t="shared" si="469"/>
        <v>0</v>
      </c>
      <c r="AS541" s="54">
        <f t="shared" si="469"/>
        <v>63250197631</v>
      </c>
      <c r="AT541" s="54">
        <f t="shared" si="469"/>
        <v>153497159085.39999</v>
      </c>
      <c r="AU541" s="54">
        <f t="shared" si="469"/>
        <v>0</v>
      </c>
      <c r="AV541" s="54">
        <f t="shared" si="469"/>
        <v>-701675103119.37012</v>
      </c>
      <c r="AW541" s="54">
        <f t="shared" si="469"/>
        <v>701675103119.37</v>
      </c>
      <c r="AX541" s="55">
        <f t="shared" si="469"/>
        <v>-1.1444091796875E-4</v>
      </c>
    </row>
    <row r="542" spans="1:50" ht="15" customHeight="1" x14ac:dyDescent="0.25">
      <c r="A542" s="29" t="s">
        <v>634</v>
      </c>
      <c r="B542" s="29" t="s">
        <v>634</v>
      </c>
      <c r="C542" s="30" t="s">
        <v>635</v>
      </c>
      <c r="D542" s="31" t="s">
        <v>94</v>
      </c>
      <c r="E542" s="32">
        <v>42734</v>
      </c>
      <c r="F542" s="56">
        <f t="shared" ref="F542:F543" si="470">G542+L542+P542</f>
        <v>6222703627308</v>
      </c>
      <c r="G542" s="34">
        <f t="shared" ref="G542:G543" si="471">H542+I542+J542+K542</f>
        <v>3250531000000</v>
      </c>
      <c r="H542" s="34">
        <f>VLOOKUP(C542,[1]Sheet2!$A$1:$AS$610,6,FALSE)</f>
        <v>2901766388675</v>
      </c>
      <c r="I542" s="34">
        <f>VLOOKUP(C542,[1]Sheet2!$A$1:$AS$610,7,FALSE)</f>
        <v>48738042608</v>
      </c>
      <c r="J542" s="34">
        <f>VLOOKUP(C542,[1]Sheet2!$A$1:$AS$610,8,FALSE)</f>
        <v>104276269211</v>
      </c>
      <c r="K542" s="34">
        <f>VLOOKUP(C542,[1]Sheet2!$A$1:$AS$610,9,FALSE)</f>
        <v>195750299506</v>
      </c>
      <c r="L542" s="34">
        <f t="shared" ref="L542:L543" si="472">M542+N542+O542</f>
        <v>2438083395308</v>
      </c>
      <c r="M542" s="34">
        <f>VLOOKUP(C542,[1]Sheet2!$A$1:$AS$610,11,FALSE)</f>
        <v>205864211200</v>
      </c>
      <c r="N542" s="34">
        <f>VLOOKUP(C542,[1]Sheet2!$A$1:$AS$610,12,FALSE)</f>
        <v>1311447133108</v>
      </c>
      <c r="O542" s="34">
        <f>VLOOKUP(C542,[1]Sheet2!$A$1:$AS$610,13,FALSE)</f>
        <v>920772051000</v>
      </c>
      <c r="P542" s="34">
        <f t="shared" ref="P542:P543" si="473">Q542+R542+S542+T542+U542</f>
        <v>534089232000</v>
      </c>
      <c r="Q542" s="34">
        <f>VLOOKUP(C542,[1]Sheet2!$A$1:$AS$610,15,FALSE)</f>
        <v>4890000000</v>
      </c>
      <c r="R542" s="34">
        <f>VLOOKUP(C542,[1]Sheet2!$A$1:$AS$610,16,FALSE)</f>
        <v>0</v>
      </c>
      <c r="S542" s="34">
        <f>VLOOKUP(C542,[1]Sheet2!$A$1:$AS$610,17,FALSE)</f>
        <v>0</v>
      </c>
      <c r="T542" s="34">
        <f>VLOOKUP(C542,[1]Sheet2!$A$1:$AS$610,18,FALSE)</f>
        <v>243012857000</v>
      </c>
      <c r="U542" s="34">
        <f>VLOOKUP(C542,[1]Sheet2!$A$1:$AS$610,19,FALSE)</f>
        <v>286186375000</v>
      </c>
      <c r="V542" s="34">
        <f t="shared" ref="V542:V543" si="474">W542+AF542</f>
        <v>6654312296707.5</v>
      </c>
      <c r="W542" s="34">
        <f t="shared" ref="W542:W543" si="475">X542+Y542+Z542+AA542+AB542+AC542+AD542+AE542</f>
        <v>4842048375793.5</v>
      </c>
      <c r="X542" s="34">
        <f>VLOOKUP(C542,[1]Sheet2!$A$1:$AS$610,22,FALSE)</f>
        <v>1830777811604</v>
      </c>
      <c r="Y542" s="34">
        <f>VLOOKUP(C542,[1]Sheet2!$A$1:$AS$610,23,FALSE)</f>
        <v>0</v>
      </c>
      <c r="Z542" s="34">
        <f>VLOOKUP(C542,[1]Sheet2!$A$1:$AS$610,24,FALSE)</f>
        <v>10000000000</v>
      </c>
      <c r="AA542" s="34">
        <f>VLOOKUP(C542,[1]Sheet2!$A$1:$AS$610,25,FALSE)</f>
        <v>1073267400000</v>
      </c>
      <c r="AB542" s="34">
        <f>VLOOKUP(C542,[1]Sheet2!$A$1:$AS$610,26,FALSE)</f>
        <v>12640400000</v>
      </c>
      <c r="AC542" s="34">
        <f>VLOOKUP(C542,[1]Sheet2!$A$1:$AS$610,27,FALSE)</f>
        <v>1091363070602.5</v>
      </c>
      <c r="AD542" s="34">
        <f>VLOOKUP(C542,[1]Sheet2!$A$1:$AS$610,28,FALSE)</f>
        <v>813999693587</v>
      </c>
      <c r="AE542" s="34">
        <f>VLOOKUP(C542,[1]Sheet2!$A$1:$AS$610,29,FALSE)</f>
        <v>10000000000</v>
      </c>
      <c r="AF542" s="34">
        <f t="shared" ref="AF542:AF543" si="476">AG542+AH542+AI542</f>
        <v>1812263920914</v>
      </c>
      <c r="AG542" s="34">
        <f>VLOOKUP(C542,[1]Sheet2!$A$1:$AS$610,31,FALSE)</f>
        <v>19382321568.849998</v>
      </c>
      <c r="AH542" s="34">
        <f>VLOOKUP(C542,[1]Sheet2!$A$1:$AS$610,32,FALSE)</f>
        <v>1086822900226.15</v>
      </c>
      <c r="AI542" s="34">
        <f>VLOOKUP(C542,[1]Sheet2!$A$1:$AS$610,33,FALSE)</f>
        <v>706058699119</v>
      </c>
      <c r="AJ542" s="34">
        <f t="shared" ref="AJ542:AJ543" si="477">AK542+AL542+AM542+AN542+AO542+AP542</f>
        <v>505067014951.66998</v>
      </c>
      <c r="AK542" s="34">
        <f>VLOOKUP(C542,[1]Sheet2!$A$1:$AS$610,35,FALSE)</f>
        <v>505067014951.66998</v>
      </c>
      <c r="AL542" s="34">
        <f>VLOOKUP(C542,[1]Sheet2!$A$1:$AS$610,36,FALSE)</f>
        <v>0</v>
      </c>
      <c r="AM542" s="34">
        <f>VLOOKUP(C542,[1]Sheet2!$A$1:$AS$610,37,FALSE)</f>
        <v>0</v>
      </c>
      <c r="AN542" s="34">
        <f>VLOOKUP(C542,[1]Sheet2!$A$1:$AS$610,38,FALSE)</f>
        <v>0</v>
      </c>
      <c r="AO542" s="34">
        <f>VLOOKUP(C542,[1]Sheet2!$A$1:$AS$610,39,FALSE)</f>
        <v>0</v>
      </c>
      <c r="AP542" s="34">
        <f>VLOOKUP(C542,[1]Sheet2!$A$1:$AS$610,40,FALSE)</f>
        <v>0</v>
      </c>
      <c r="AQ542" s="34">
        <f t="shared" ref="AQ542:AQ543" si="478">AR542+AS542+AT542+AU542</f>
        <v>0</v>
      </c>
      <c r="AR542" s="34">
        <f>VLOOKUP(C542,[1]Sheet2!$A$1:$AS$610,42,FALSE)</f>
        <v>0</v>
      </c>
      <c r="AS542" s="34">
        <f>VLOOKUP(C542,[1]Sheet2!$A$1:$AS$610,43,FALSE)</f>
        <v>0</v>
      </c>
      <c r="AT542" s="34">
        <f>VLOOKUP(C542,[1]Sheet2!$A$1:$AS$610,44,FALSE)</f>
        <v>0</v>
      </c>
      <c r="AU542" s="34">
        <f>VLOOKUP(C542,[1]Sheet2!$A$1:$AS$610,45,FALSE)</f>
        <v>0</v>
      </c>
      <c r="AV542" s="35">
        <f t="shared" ref="AV542:AV543" si="479">F542-V542</f>
        <v>-431608669399.5</v>
      </c>
      <c r="AW542" s="35">
        <f t="shared" ref="AW542:AW544" si="480">AJ542-AQ542</f>
        <v>505067014951.66998</v>
      </c>
      <c r="AX542" s="36">
        <f t="shared" ref="AX542:AX543" si="481">AW542+AV542</f>
        <v>73458345552.169983</v>
      </c>
    </row>
    <row r="543" spans="1:50" s="45" customFormat="1" ht="15" customHeight="1" x14ac:dyDescent="0.25">
      <c r="A543" s="46">
        <f>A537+1</f>
        <v>405</v>
      </c>
      <c r="B543" s="46">
        <v>1</v>
      </c>
      <c r="C543" s="38" t="s">
        <v>636</v>
      </c>
      <c r="D543" s="39" t="s">
        <v>438</v>
      </c>
      <c r="E543" s="40">
        <v>42734</v>
      </c>
      <c r="F543" s="41">
        <f t="shared" si="470"/>
        <v>4660821495976.8301</v>
      </c>
      <c r="G543" s="42">
        <f t="shared" si="471"/>
        <v>3823175373076.0103</v>
      </c>
      <c r="H543" s="42">
        <v>3308382257144.9404</v>
      </c>
      <c r="I543" s="42">
        <v>101132656000</v>
      </c>
      <c r="J543" s="42">
        <v>237148582931.07001</v>
      </c>
      <c r="K543" s="42">
        <v>176511877000</v>
      </c>
      <c r="L543" s="42">
        <f t="shared" si="472"/>
        <v>628006623458</v>
      </c>
      <c r="M543" s="42">
        <v>86179375000</v>
      </c>
      <c r="N543" s="42">
        <v>366684189458</v>
      </c>
      <c r="O543" s="42">
        <v>175143059000</v>
      </c>
      <c r="P543" s="42">
        <f t="shared" si="473"/>
        <v>209639499442.82001</v>
      </c>
      <c r="Q543" s="42">
        <v>0</v>
      </c>
      <c r="R543" s="42">
        <v>0</v>
      </c>
      <c r="S543" s="42">
        <v>161618880442.82001</v>
      </c>
      <c r="T543" s="42">
        <v>7500000000</v>
      </c>
      <c r="U543" s="42">
        <v>40520619000</v>
      </c>
      <c r="V543" s="42">
        <f t="shared" si="474"/>
        <v>5451343321972.2305</v>
      </c>
      <c r="W543" s="42">
        <f t="shared" si="475"/>
        <v>2630541744761.0303</v>
      </c>
      <c r="X543" s="42">
        <v>1310756525604.3501</v>
      </c>
      <c r="Y543" s="42">
        <v>0</v>
      </c>
      <c r="Z543" s="42">
        <v>9340792000</v>
      </c>
      <c r="AA543" s="42">
        <v>421897203362</v>
      </c>
      <c r="AB543" s="42">
        <v>70775000000</v>
      </c>
      <c r="AC543" s="42">
        <v>423163490260.28998</v>
      </c>
      <c r="AD543" s="42">
        <v>386308733534.39001</v>
      </c>
      <c r="AE543" s="42">
        <v>8300000000</v>
      </c>
      <c r="AF543" s="42">
        <f t="shared" si="476"/>
        <v>2820801577211.2002</v>
      </c>
      <c r="AG543" s="42">
        <v>108762476200</v>
      </c>
      <c r="AH543" s="42">
        <v>1371011992393.2</v>
      </c>
      <c r="AI543" s="42">
        <v>1341027108618</v>
      </c>
      <c r="AJ543" s="42">
        <f t="shared" si="477"/>
        <v>790521825995.40002</v>
      </c>
      <c r="AK543" s="42">
        <v>790521825995.40002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f t="shared" si="478"/>
        <v>0</v>
      </c>
      <c r="AR543" s="42">
        <v>0</v>
      </c>
      <c r="AS543" s="42">
        <v>0</v>
      </c>
      <c r="AT543" s="42">
        <v>0</v>
      </c>
      <c r="AU543" s="42">
        <v>0</v>
      </c>
      <c r="AV543" s="43">
        <f t="shared" si="479"/>
        <v>-790521825995.40039</v>
      </c>
      <c r="AW543" s="43">
        <f t="shared" si="480"/>
        <v>790521825995.40002</v>
      </c>
      <c r="AX543" s="44">
        <f t="shared" si="481"/>
        <v>0</v>
      </c>
    </row>
    <row r="544" spans="1:50" s="45" customFormat="1" ht="15" customHeight="1" x14ac:dyDescent="0.25">
      <c r="A544" s="37">
        <f t="shared" ref="A544:B551" si="482">A543+1</f>
        <v>406</v>
      </c>
      <c r="B544" s="37">
        <f t="shared" si="482"/>
        <v>2</v>
      </c>
      <c r="C544" s="38" t="s">
        <v>637</v>
      </c>
      <c r="D544" s="39" t="s">
        <v>149</v>
      </c>
      <c r="E544" s="40">
        <v>42733</v>
      </c>
      <c r="F544" s="41">
        <f t="shared" si="456"/>
        <v>1066943917521.78</v>
      </c>
      <c r="G544" s="42">
        <f t="shared" si="457"/>
        <v>117500000000</v>
      </c>
      <c r="H544" s="42">
        <f>VLOOKUP(C544,[1]Sheet2!$A$1:$AS$610,6,FALSE)</f>
        <v>14982886682.6</v>
      </c>
      <c r="I544" s="42">
        <f>VLOOKUP(C544,[1]Sheet2!$A$1:$AS$610,7,FALSE)</f>
        <v>28284992995.139999</v>
      </c>
      <c r="J544" s="42">
        <f>VLOOKUP(C544,[1]Sheet2!$A$1:$AS$610,8,FALSE)</f>
        <v>5110552979.6300001</v>
      </c>
      <c r="K544" s="42">
        <f>VLOOKUP(C544,[1]Sheet2!$A$1:$AS$610,9,FALSE)</f>
        <v>69121567342.630005</v>
      </c>
      <c r="L544" s="42">
        <f t="shared" si="458"/>
        <v>717539800300</v>
      </c>
      <c r="M544" s="42">
        <f>VLOOKUP(C544,[1]Sheet2!$A$1:$AS$610,11,FALSE)</f>
        <v>21192135300</v>
      </c>
      <c r="N544" s="42">
        <f>VLOOKUP(C544,[1]Sheet2!$A$1:$AS$610,12,FALSE)</f>
        <v>568278934000</v>
      </c>
      <c r="O544" s="42">
        <f>VLOOKUP(C544,[1]Sheet2!$A$1:$AS$610,13,FALSE)</f>
        <v>128068731000</v>
      </c>
      <c r="P544" s="42">
        <f t="shared" si="459"/>
        <v>231904117221.78</v>
      </c>
      <c r="Q544" s="42">
        <f>VLOOKUP(C544,[1]Sheet2!$A$1:$AS$610,15,FALSE)</f>
        <v>0</v>
      </c>
      <c r="R544" s="42">
        <f>VLOOKUP(C544,[1]Sheet2!$A$1:$AS$610,16,FALSE)</f>
        <v>0</v>
      </c>
      <c r="S544" s="42">
        <f>VLOOKUP(C544,[1]Sheet2!$A$1:$AS$610,17,FALSE)</f>
        <v>116617666221.78</v>
      </c>
      <c r="T544" s="42">
        <f>VLOOKUP(C544,[1]Sheet2!$A$1:$AS$610,18,FALSE)</f>
        <v>45977358000</v>
      </c>
      <c r="U544" s="42">
        <f>VLOOKUP(C544,[1]Sheet2!$A$1:$AS$610,19,FALSE)</f>
        <v>69309093000</v>
      </c>
      <c r="V544" s="42">
        <f t="shared" si="460"/>
        <v>1137341370595.1401</v>
      </c>
      <c r="W544" s="42">
        <f t="shared" si="461"/>
        <v>628256778147.5</v>
      </c>
      <c r="X544" s="42">
        <f>VLOOKUP(C544,[1]Sheet2!$A$1:$AS$610,22,FALSE)</f>
        <v>446464222453.5</v>
      </c>
      <c r="Y544" s="42">
        <f>VLOOKUP(C544,[1]Sheet2!$A$1:$AS$610,23,FALSE)</f>
        <v>0</v>
      </c>
      <c r="Z544" s="42">
        <f>VLOOKUP(C544,[1]Sheet2!$A$1:$AS$610,24,FALSE)</f>
        <v>0</v>
      </c>
      <c r="AA544" s="42">
        <f>VLOOKUP(C544,[1]Sheet2!$A$1:$AS$610,25,FALSE)</f>
        <v>9676835000</v>
      </c>
      <c r="AB544" s="42">
        <f>VLOOKUP(C544,[1]Sheet2!$A$1:$AS$610,26,FALSE)</f>
        <v>0</v>
      </c>
      <c r="AC544" s="42">
        <f>VLOOKUP(C544,[1]Sheet2!$A$1:$AS$610,27,FALSE)</f>
        <v>4326789000</v>
      </c>
      <c r="AD544" s="42">
        <f>VLOOKUP(C544,[1]Sheet2!$A$1:$AS$610,28,FALSE)</f>
        <v>166788931694</v>
      </c>
      <c r="AE544" s="42">
        <f>VLOOKUP(C544,[1]Sheet2!$A$1:$AS$610,29,FALSE)</f>
        <v>1000000000</v>
      </c>
      <c r="AF544" s="42">
        <f t="shared" si="462"/>
        <v>509084592447.64001</v>
      </c>
      <c r="AG544" s="42">
        <f>VLOOKUP(C544,[1]Sheet2!$A$1:$AS$610,31,FALSE)</f>
        <v>56811196264</v>
      </c>
      <c r="AH544" s="42">
        <f>VLOOKUP(C544,[1]Sheet2!$A$1:$AS$610,32,FALSE)</f>
        <v>170051947766.82001</v>
      </c>
      <c r="AI544" s="42">
        <f>VLOOKUP(C544,[1]Sheet2!$A$1:$AS$610,33,FALSE)</f>
        <v>282221448416.82001</v>
      </c>
      <c r="AJ544" s="42">
        <f t="shared" si="463"/>
        <v>70397453073.360001</v>
      </c>
      <c r="AK544" s="42">
        <f>VLOOKUP(C544,[1]Sheet2!$A$1:$AS$610,35,FALSE)</f>
        <v>70397453073.360001</v>
      </c>
      <c r="AL544" s="42">
        <f>VLOOKUP(C544,[1]Sheet2!$A$1:$AS$610,36,FALSE)</f>
        <v>0</v>
      </c>
      <c r="AM544" s="42">
        <f>VLOOKUP(C544,[1]Sheet2!$A$1:$AS$610,37,FALSE)</f>
        <v>0</v>
      </c>
      <c r="AN544" s="42">
        <f>VLOOKUP(C544,[1]Sheet2!$A$1:$AS$610,38,FALSE)</f>
        <v>0</v>
      </c>
      <c r="AO544" s="42">
        <f>VLOOKUP(C544,[1]Sheet2!$A$1:$AS$610,39,FALSE)</f>
        <v>0</v>
      </c>
      <c r="AP544" s="42">
        <f>VLOOKUP(C544,[1]Sheet2!$A$1:$AS$610,40,FALSE)</f>
        <v>0</v>
      </c>
      <c r="AQ544" s="42">
        <f t="shared" si="464"/>
        <v>0</v>
      </c>
      <c r="AR544" s="42">
        <f>VLOOKUP(C544,[1]Sheet2!$A$1:$AS$610,42,FALSE)</f>
        <v>0</v>
      </c>
      <c r="AS544" s="42">
        <f>VLOOKUP(C544,[1]Sheet2!$A$1:$AS$610,43,FALSE)</f>
        <v>0</v>
      </c>
      <c r="AT544" s="42">
        <f>VLOOKUP(C544,[1]Sheet2!$A$1:$AS$610,44,FALSE)</f>
        <v>0</v>
      </c>
      <c r="AU544" s="42">
        <f>VLOOKUP(C544,[1]Sheet2!$A$1:$AS$610,45,FALSE)</f>
        <v>0</v>
      </c>
      <c r="AV544" s="43">
        <f t="shared" si="465"/>
        <v>-70397453073.360107</v>
      </c>
      <c r="AW544" s="43">
        <f t="shared" si="480"/>
        <v>70397453073.360001</v>
      </c>
      <c r="AX544" s="44">
        <f t="shared" si="454"/>
        <v>0</v>
      </c>
    </row>
    <row r="545" spans="1:50" s="45" customFormat="1" ht="15" customHeight="1" x14ac:dyDescent="0.25">
      <c r="A545" s="37">
        <f t="shared" si="482"/>
        <v>407</v>
      </c>
      <c r="B545" s="37">
        <f t="shared" si="482"/>
        <v>3</v>
      </c>
      <c r="C545" s="38" t="s">
        <v>638</v>
      </c>
      <c r="D545" s="39" t="s">
        <v>149</v>
      </c>
      <c r="E545" s="40">
        <v>42734</v>
      </c>
      <c r="F545" s="41">
        <f t="shared" si="456"/>
        <v>2157390807935.0901</v>
      </c>
      <c r="G545" s="42">
        <f t="shared" si="457"/>
        <v>351807706438.54999</v>
      </c>
      <c r="H545" s="42">
        <v>143297958095.53</v>
      </c>
      <c r="I545" s="42">
        <v>20486873430</v>
      </c>
      <c r="J545" s="42">
        <v>15029631799.220001</v>
      </c>
      <c r="K545" s="42">
        <v>172993243113.79999</v>
      </c>
      <c r="L545" s="42">
        <f t="shared" si="458"/>
        <v>1160464296000</v>
      </c>
      <c r="M545" s="42">
        <v>35522652000</v>
      </c>
      <c r="N545" s="42">
        <v>982698080000</v>
      </c>
      <c r="O545" s="42">
        <v>142243564000</v>
      </c>
      <c r="P545" s="42">
        <f t="shared" si="459"/>
        <v>645118805496.54004</v>
      </c>
      <c r="Q545" s="42">
        <v>0</v>
      </c>
      <c r="R545" s="42">
        <v>0</v>
      </c>
      <c r="S545" s="42">
        <v>199809020496.54001</v>
      </c>
      <c r="T545" s="42">
        <v>322253706000</v>
      </c>
      <c r="U545" s="42">
        <v>123056079000</v>
      </c>
      <c r="V545" s="42">
        <f t="shared" si="460"/>
        <v>2145790807935.0901</v>
      </c>
      <c r="W545" s="42">
        <f t="shared" si="461"/>
        <v>1176666558130.8301</v>
      </c>
      <c r="X545" s="42">
        <v>818897683505.77014</v>
      </c>
      <c r="Y545" s="42">
        <v>0</v>
      </c>
      <c r="Z545" s="42">
        <v>0</v>
      </c>
      <c r="AA545" s="42">
        <v>93137600000</v>
      </c>
      <c r="AB545" s="42">
        <v>811000000</v>
      </c>
      <c r="AC545" s="42">
        <v>16400000000</v>
      </c>
      <c r="AD545" s="42">
        <v>245169716000</v>
      </c>
      <c r="AE545" s="42">
        <v>2250558625.0599999</v>
      </c>
      <c r="AF545" s="42">
        <f t="shared" si="462"/>
        <v>969124249804.26001</v>
      </c>
      <c r="AG545" s="42">
        <v>62671201336.900002</v>
      </c>
      <c r="AH545" s="42">
        <v>625943739984.09998</v>
      </c>
      <c r="AI545" s="42">
        <v>280509308483.26001</v>
      </c>
      <c r="AJ545" s="42">
        <f t="shared" si="463"/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f t="shared" si="464"/>
        <v>11600000000</v>
      </c>
      <c r="AR545" s="42">
        <v>0</v>
      </c>
      <c r="AS545" s="42">
        <v>11600000000</v>
      </c>
      <c r="AT545" s="42">
        <v>0</v>
      </c>
      <c r="AU545" s="42">
        <v>0</v>
      </c>
      <c r="AV545" s="43">
        <f t="shared" si="465"/>
        <v>11600000000</v>
      </c>
      <c r="AW545" s="43">
        <f t="shared" si="418"/>
        <v>-11600000000</v>
      </c>
      <c r="AX545" s="44">
        <f t="shared" si="454"/>
        <v>0</v>
      </c>
    </row>
    <row r="546" spans="1:50" s="45" customFormat="1" ht="15" customHeight="1" x14ac:dyDescent="0.25">
      <c r="A546" s="37">
        <f t="shared" si="482"/>
        <v>408</v>
      </c>
      <c r="B546" s="37">
        <f t="shared" si="482"/>
        <v>4</v>
      </c>
      <c r="C546" s="38" t="s">
        <v>639</v>
      </c>
      <c r="D546" s="39" t="s">
        <v>90</v>
      </c>
      <c r="E546" s="40">
        <v>42734</v>
      </c>
      <c r="F546" s="41">
        <f t="shared" si="456"/>
        <v>1754198695661.9102</v>
      </c>
      <c r="G546" s="42">
        <f t="shared" si="457"/>
        <v>610218627522.51001</v>
      </c>
      <c r="H546" s="42">
        <f>VLOOKUP(C546,[1]Sheet2!$A$1:$AS$610,6,FALSE)</f>
        <v>457949908539.08002</v>
      </c>
      <c r="I546" s="42">
        <f>VLOOKUP(C546,[1]Sheet2!$A$1:$AS$610,7,FALSE)</f>
        <v>38825584000</v>
      </c>
      <c r="J546" s="42">
        <f>VLOOKUP(C546,[1]Sheet2!$A$1:$AS$610,8,FALSE)</f>
        <v>6122557469.4300003</v>
      </c>
      <c r="K546" s="42">
        <f>VLOOKUP(C546,[1]Sheet2!$A$1:$AS$610,9,FALSE)</f>
        <v>107320577514</v>
      </c>
      <c r="L546" s="42">
        <f t="shared" si="458"/>
        <v>848629635000</v>
      </c>
      <c r="M546" s="42">
        <f>VLOOKUP(C546,[1]Sheet2!$A$1:$AS$610,11,FALSE)</f>
        <v>30820114000</v>
      </c>
      <c r="N546" s="42">
        <f>VLOOKUP(C546,[1]Sheet2!$A$1:$AS$610,12,FALSE)</f>
        <v>705975450000</v>
      </c>
      <c r="O546" s="42">
        <f>VLOOKUP(C546,[1]Sheet2!$A$1:$AS$610,13,FALSE)</f>
        <v>111834071000</v>
      </c>
      <c r="P546" s="42">
        <f t="shared" si="459"/>
        <v>295350433139.40002</v>
      </c>
      <c r="Q546" s="42">
        <f>VLOOKUP(C546,[1]Sheet2!$A$1:$AS$610,15,FALSE)</f>
        <v>0</v>
      </c>
      <c r="R546" s="42">
        <f>VLOOKUP(C546,[1]Sheet2!$A$1:$AS$610,16,FALSE)</f>
        <v>0</v>
      </c>
      <c r="S546" s="42">
        <f>VLOOKUP(C546,[1]Sheet2!$A$1:$AS$610,17,FALSE)</f>
        <v>119271231139.39999</v>
      </c>
      <c r="T546" s="42">
        <f>VLOOKUP(C546,[1]Sheet2!$A$1:$AS$610,18,FALSE)</f>
        <v>113775686000</v>
      </c>
      <c r="U546" s="42">
        <f>VLOOKUP(C546,[1]Sheet2!$A$1:$AS$610,19,FALSE)</f>
        <v>62303516000</v>
      </c>
      <c r="V546" s="42">
        <f t="shared" si="460"/>
        <v>2088917279632.1501</v>
      </c>
      <c r="W546" s="42">
        <f t="shared" si="461"/>
        <v>1101834394127.7202</v>
      </c>
      <c r="X546" s="42">
        <f>VLOOKUP(C546,[1]Sheet2!$A$1:$AS$610,22,FALSE)</f>
        <v>791693231097.81006</v>
      </c>
      <c r="Y546" s="42">
        <f>VLOOKUP(C546,[1]Sheet2!$A$1:$AS$610,23,FALSE)</f>
        <v>4590000000</v>
      </c>
      <c r="Z546" s="42">
        <f>VLOOKUP(C546,[1]Sheet2!$A$1:$AS$610,24,FALSE)</f>
        <v>0</v>
      </c>
      <c r="AA546" s="42">
        <f>VLOOKUP(C546,[1]Sheet2!$A$1:$AS$610,25,FALSE)</f>
        <v>63348721300</v>
      </c>
      <c r="AB546" s="42">
        <f>VLOOKUP(C546,[1]Sheet2!$A$1:$AS$610,26,FALSE)</f>
        <v>2185800000</v>
      </c>
      <c r="AC546" s="42">
        <f>VLOOKUP(C546,[1]Sheet2!$A$1:$AS$610,27,FALSE)</f>
        <v>57318207169.910004</v>
      </c>
      <c r="AD546" s="42">
        <f>VLOOKUP(C546,[1]Sheet2!$A$1:$AS$610,28,FALSE)</f>
        <v>182198434560</v>
      </c>
      <c r="AE546" s="42">
        <f>VLOOKUP(C546,[1]Sheet2!$A$1:$AS$610,29,FALSE)</f>
        <v>500000000</v>
      </c>
      <c r="AF546" s="42">
        <f t="shared" si="462"/>
        <v>987082885504.42993</v>
      </c>
      <c r="AG546" s="42">
        <f>VLOOKUP(C546,[1]Sheet2!$A$1:$AS$610,31,FALSE)</f>
        <v>57139506068</v>
      </c>
      <c r="AH546" s="42">
        <f>VLOOKUP(C546,[1]Sheet2!$A$1:$AS$610,32,FALSE)</f>
        <v>411325515273.42999</v>
      </c>
      <c r="AI546" s="42">
        <f>VLOOKUP(C546,[1]Sheet2!$A$1:$AS$610,33,FALSE)</f>
        <v>518617864163</v>
      </c>
      <c r="AJ546" s="42">
        <f t="shared" si="463"/>
        <v>356064009970.23999</v>
      </c>
      <c r="AK546" s="42">
        <f>VLOOKUP(C546,[1]Sheet2!$A$1:$AS$610,35,FALSE)</f>
        <v>260064009970.23999</v>
      </c>
      <c r="AL546" s="42">
        <f>VLOOKUP(C546,[1]Sheet2!$A$1:$AS$610,36,FALSE)</f>
        <v>0</v>
      </c>
      <c r="AM546" s="42">
        <f>VLOOKUP(C546,[1]Sheet2!$A$1:$AS$610,37,FALSE)</f>
        <v>0</v>
      </c>
      <c r="AN546" s="42">
        <f>VLOOKUP(C546,[1]Sheet2!$A$1:$AS$610,38,FALSE)</f>
        <v>96000000000</v>
      </c>
      <c r="AO546" s="42">
        <f>VLOOKUP(C546,[1]Sheet2!$A$1:$AS$610,39,FALSE)</f>
        <v>0</v>
      </c>
      <c r="AP546" s="42">
        <f>VLOOKUP(C546,[1]Sheet2!$A$1:$AS$610,40,FALSE)</f>
        <v>0</v>
      </c>
      <c r="AQ546" s="42">
        <f t="shared" si="464"/>
        <v>21345426000</v>
      </c>
      <c r="AR546" s="42">
        <f>VLOOKUP(C546,[1]Sheet2!$A$1:$AS$610,42,FALSE)</f>
        <v>0</v>
      </c>
      <c r="AS546" s="42">
        <f>VLOOKUP(C546,[1]Sheet2!$A$1:$AS$610,43,FALSE)</f>
        <v>17970426000</v>
      </c>
      <c r="AT546" s="42">
        <f>VLOOKUP(C546,[1]Sheet2!$A$1:$AS$610,44,FALSE)</f>
        <v>3375000000</v>
      </c>
      <c r="AU546" s="42">
        <f>VLOOKUP(C546,[1]Sheet2!$A$1:$AS$610,45,FALSE)</f>
        <v>0</v>
      </c>
      <c r="AV546" s="43">
        <f t="shared" si="465"/>
        <v>-334718583970.23999</v>
      </c>
      <c r="AW546" s="43">
        <f t="shared" si="418"/>
        <v>334718583970.23999</v>
      </c>
      <c r="AX546" s="44">
        <f t="shared" si="454"/>
        <v>0</v>
      </c>
    </row>
    <row r="547" spans="1:50" s="45" customFormat="1" ht="15" customHeight="1" x14ac:dyDescent="0.25">
      <c r="A547" s="37">
        <f t="shared" si="482"/>
        <v>409</v>
      </c>
      <c r="B547" s="37">
        <f t="shared" si="482"/>
        <v>5</v>
      </c>
      <c r="C547" s="47" t="s">
        <v>640</v>
      </c>
      <c r="D547" s="39" t="s">
        <v>149</v>
      </c>
      <c r="E547" s="40">
        <v>42734</v>
      </c>
      <c r="F547" s="48">
        <f t="shared" si="456"/>
        <v>1096717726188.14</v>
      </c>
      <c r="G547" s="49">
        <f t="shared" si="457"/>
        <v>119758101825.48999</v>
      </c>
      <c r="H547" s="49">
        <v>40469000000</v>
      </c>
      <c r="I547" s="49">
        <v>12963202570</v>
      </c>
      <c r="J547" s="49">
        <v>6192678792.4899998</v>
      </c>
      <c r="K547" s="49">
        <v>60133220463</v>
      </c>
      <c r="L547" s="49">
        <f t="shared" si="458"/>
        <v>700456577000</v>
      </c>
      <c r="M547" s="49">
        <v>23086646000</v>
      </c>
      <c r="N547" s="49">
        <v>562525134000</v>
      </c>
      <c r="O547" s="49">
        <v>114844797000</v>
      </c>
      <c r="P547" s="49">
        <f t="shared" si="459"/>
        <v>276503047362.65002</v>
      </c>
      <c r="Q547" s="49">
        <v>0</v>
      </c>
      <c r="R547" s="49">
        <v>0</v>
      </c>
      <c r="S547" s="49">
        <v>99204281737.650009</v>
      </c>
      <c r="T547" s="49">
        <v>104575664000</v>
      </c>
      <c r="U547" s="49">
        <v>72723101625</v>
      </c>
      <c r="V547" s="49">
        <f t="shared" si="460"/>
        <v>1139911621635.6699</v>
      </c>
      <c r="W547" s="49">
        <f t="shared" si="461"/>
        <v>575436679857.68994</v>
      </c>
      <c r="X547" s="49">
        <v>443112985305.75</v>
      </c>
      <c r="Y547" s="49">
        <v>0</v>
      </c>
      <c r="Z547" s="49">
        <v>0</v>
      </c>
      <c r="AA547" s="49">
        <v>14210390000</v>
      </c>
      <c r="AB547" s="49">
        <v>2880697500</v>
      </c>
      <c r="AC547" s="49">
        <v>15957864051.940001</v>
      </c>
      <c r="AD547" s="49">
        <v>98874743000</v>
      </c>
      <c r="AE547" s="49">
        <v>400000000</v>
      </c>
      <c r="AF547" s="49">
        <f t="shared" si="462"/>
        <v>564474941777.97998</v>
      </c>
      <c r="AG547" s="49">
        <v>48974275120</v>
      </c>
      <c r="AH547" s="49">
        <v>236306764972</v>
      </c>
      <c r="AI547" s="49">
        <v>279193901685.97998</v>
      </c>
      <c r="AJ547" s="49">
        <f t="shared" si="463"/>
        <v>47776601603.550003</v>
      </c>
      <c r="AK547" s="49">
        <v>47112038828.550003</v>
      </c>
      <c r="AL547" s="49">
        <v>0</v>
      </c>
      <c r="AM547" s="49">
        <v>0</v>
      </c>
      <c r="AN547" s="49">
        <v>0</v>
      </c>
      <c r="AO547" s="49">
        <v>0</v>
      </c>
      <c r="AP547" s="49">
        <v>664562775</v>
      </c>
      <c r="AQ547" s="49">
        <f t="shared" si="464"/>
        <v>4582706156.0200005</v>
      </c>
      <c r="AR547" s="49">
        <v>0</v>
      </c>
      <c r="AS547" s="49">
        <v>4582706156.0200005</v>
      </c>
      <c r="AT547" s="49">
        <v>0</v>
      </c>
      <c r="AU547" s="49">
        <v>0</v>
      </c>
      <c r="AV547" s="50">
        <f t="shared" si="465"/>
        <v>-43193895447.529907</v>
      </c>
      <c r="AW547" s="50">
        <f t="shared" si="418"/>
        <v>43193895447.529999</v>
      </c>
      <c r="AX547" s="44">
        <f t="shared" si="454"/>
        <v>9.1552734375E-5</v>
      </c>
    </row>
    <row r="548" spans="1:50" s="45" customFormat="1" ht="15" customHeight="1" x14ac:dyDescent="0.25">
      <c r="A548" s="37">
        <f t="shared" si="482"/>
        <v>410</v>
      </c>
      <c r="B548" s="37">
        <f t="shared" si="482"/>
        <v>6</v>
      </c>
      <c r="C548" s="38" t="s">
        <v>641</v>
      </c>
      <c r="D548" s="39" t="s">
        <v>258</v>
      </c>
      <c r="E548" s="40">
        <v>42734</v>
      </c>
      <c r="F548" s="41">
        <f t="shared" si="456"/>
        <v>1553327397903.5498</v>
      </c>
      <c r="G548" s="42">
        <f t="shared" si="457"/>
        <v>233653019710.95001</v>
      </c>
      <c r="H548" s="42">
        <v>138301371000</v>
      </c>
      <c r="I548" s="42">
        <v>11236990000</v>
      </c>
      <c r="J548" s="42">
        <v>12862600710.950001</v>
      </c>
      <c r="K548" s="42">
        <v>71252058000</v>
      </c>
      <c r="L548" s="42">
        <f t="shared" si="458"/>
        <v>974180548194</v>
      </c>
      <c r="M548" s="42">
        <v>25557964000</v>
      </c>
      <c r="N548" s="42">
        <v>759506567194</v>
      </c>
      <c r="O548" s="42">
        <v>189116017000</v>
      </c>
      <c r="P548" s="42">
        <f t="shared" si="459"/>
        <v>345493829998.59998</v>
      </c>
      <c r="Q548" s="42">
        <v>56872100000</v>
      </c>
      <c r="R548" s="42">
        <v>0</v>
      </c>
      <c r="S548" s="42">
        <v>112994622798.60001</v>
      </c>
      <c r="T548" s="42">
        <v>7500000000</v>
      </c>
      <c r="U548" s="42">
        <v>168127107200</v>
      </c>
      <c r="V548" s="42">
        <f t="shared" si="460"/>
        <v>1573795979535.6099</v>
      </c>
      <c r="W548" s="42">
        <f t="shared" si="461"/>
        <v>891028314041.88</v>
      </c>
      <c r="X548" s="42">
        <v>698490516990.47998</v>
      </c>
      <c r="Y548" s="42">
        <v>1500000000</v>
      </c>
      <c r="Z548" s="42">
        <v>0</v>
      </c>
      <c r="AA548" s="42">
        <v>12063000000</v>
      </c>
      <c r="AB548" s="42">
        <v>1810000000</v>
      </c>
      <c r="AC548" s="42">
        <v>14953836100</v>
      </c>
      <c r="AD548" s="42">
        <v>160210960951.39999</v>
      </c>
      <c r="AE548" s="42">
        <v>2000000000</v>
      </c>
      <c r="AF548" s="42">
        <f t="shared" si="462"/>
        <v>682767665493.72998</v>
      </c>
      <c r="AG548" s="42">
        <v>39709285607</v>
      </c>
      <c r="AH548" s="42">
        <v>408098355522.72998</v>
      </c>
      <c r="AI548" s="42">
        <v>234960024364</v>
      </c>
      <c r="AJ548" s="42">
        <f t="shared" si="463"/>
        <v>45068581632.059998</v>
      </c>
      <c r="AK548" s="42">
        <v>45068581632.059998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f t="shared" si="464"/>
        <v>24600000000</v>
      </c>
      <c r="AR548" s="42">
        <v>0</v>
      </c>
      <c r="AS548" s="42">
        <v>3600000000</v>
      </c>
      <c r="AT548" s="42">
        <v>21000000000</v>
      </c>
      <c r="AU548" s="42">
        <v>0</v>
      </c>
      <c r="AV548" s="43">
        <f t="shared" si="465"/>
        <v>-20468581632.060059</v>
      </c>
      <c r="AW548" s="43">
        <f t="shared" si="418"/>
        <v>20468581632.059998</v>
      </c>
      <c r="AX548" s="44">
        <f t="shared" si="454"/>
        <v>-6.103515625E-5</v>
      </c>
    </row>
    <row r="549" spans="1:50" s="45" customFormat="1" ht="15" customHeight="1" x14ac:dyDescent="0.25">
      <c r="A549" s="37">
        <f t="shared" si="482"/>
        <v>411</v>
      </c>
      <c r="B549" s="37">
        <f t="shared" si="482"/>
        <v>7</v>
      </c>
      <c r="C549" s="38" t="s">
        <v>642</v>
      </c>
      <c r="D549" s="39" t="s">
        <v>99</v>
      </c>
      <c r="E549" s="40">
        <v>42731</v>
      </c>
      <c r="F549" s="41">
        <f t="shared" si="456"/>
        <v>1032084018054.1299</v>
      </c>
      <c r="G549" s="42">
        <f t="shared" si="457"/>
        <v>124016072316</v>
      </c>
      <c r="H549" s="42">
        <v>34078743000</v>
      </c>
      <c r="I549" s="42">
        <v>26594175729</v>
      </c>
      <c r="J549" s="42">
        <v>8170275000</v>
      </c>
      <c r="K549" s="42">
        <v>55172878587</v>
      </c>
      <c r="L549" s="42">
        <f t="shared" si="458"/>
        <v>612601270346.32996</v>
      </c>
      <c r="M549" s="42">
        <v>22492122346.330002</v>
      </c>
      <c r="N549" s="42">
        <v>539855201000</v>
      </c>
      <c r="O549" s="42">
        <v>50253947000</v>
      </c>
      <c r="P549" s="42">
        <f t="shared" si="459"/>
        <v>295466675391.79999</v>
      </c>
      <c r="Q549" s="42">
        <v>4800000000</v>
      </c>
      <c r="R549" s="42">
        <v>0</v>
      </c>
      <c r="S549" s="42">
        <v>113391928391.8</v>
      </c>
      <c r="T549" s="42">
        <v>112499842000</v>
      </c>
      <c r="U549" s="42">
        <v>64774905000</v>
      </c>
      <c r="V549" s="42">
        <f t="shared" si="460"/>
        <v>1146303633411.5601</v>
      </c>
      <c r="W549" s="42">
        <f t="shared" si="461"/>
        <v>634019416634.34998</v>
      </c>
      <c r="X549" s="42">
        <v>481812397728</v>
      </c>
      <c r="Y549" s="42">
        <v>2000000000</v>
      </c>
      <c r="Z549" s="42">
        <v>0</v>
      </c>
      <c r="AA549" s="42">
        <v>38123494017</v>
      </c>
      <c r="AB549" s="42">
        <v>0</v>
      </c>
      <c r="AC549" s="42">
        <v>6067292300</v>
      </c>
      <c r="AD549" s="42">
        <v>104304429391</v>
      </c>
      <c r="AE549" s="42">
        <v>1711803198.3499999</v>
      </c>
      <c r="AF549" s="42">
        <f t="shared" si="462"/>
        <v>512284216777.20996</v>
      </c>
      <c r="AG549" s="42">
        <v>20031093262.84</v>
      </c>
      <c r="AH549" s="42">
        <v>297666296701.03998</v>
      </c>
      <c r="AI549" s="42">
        <v>194586826813.32999</v>
      </c>
      <c r="AJ549" s="42">
        <f t="shared" si="463"/>
        <v>122244615357.42999</v>
      </c>
      <c r="AK549" s="42">
        <v>102244615357.42999</v>
      </c>
      <c r="AL549" s="42">
        <v>0</v>
      </c>
      <c r="AM549" s="42">
        <v>0</v>
      </c>
      <c r="AN549" s="42">
        <v>20000000000</v>
      </c>
      <c r="AO549" s="42">
        <v>0</v>
      </c>
      <c r="AP549" s="42">
        <v>0</v>
      </c>
      <c r="AQ549" s="42">
        <f t="shared" si="464"/>
        <v>8025000000</v>
      </c>
      <c r="AR549" s="42">
        <v>0</v>
      </c>
      <c r="AS549" s="42">
        <v>8025000000</v>
      </c>
      <c r="AT549" s="42">
        <v>0</v>
      </c>
      <c r="AU549" s="42">
        <v>0</v>
      </c>
      <c r="AV549" s="43">
        <f t="shared" si="465"/>
        <v>-114219615357.43018</v>
      </c>
      <c r="AW549" s="43">
        <f t="shared" ref="AW549:AW610" si="483">AJ549-AQ549</f>
        <v>114219615357.42999</v>
      </c>
      <c r="AX549" s="44">
        <f t="shared" si="454"/>
        <v>-1.8310546875E-4</v>
      </c>
    </row>
    <row r="550" spans="1:50" s="45" customFormat="1" ht="15" customHeight="1" x14ac:dyDescent="0.25">
      <c r="A550" s="37">
        <f t="shared" si="482"/>
        <v>412</v>
      </c>
      <c r="B550" s="37">
        <f t="shared" si="482"/>
        <v>8</v>
      </c>
      <c r="C550" s="38" t="s">
        <v>643</v>
      </c>
      <c r="D550" s="39" t="s">
        <v>438</v>
      </c>
      <c r="E550" s="40">
        <v>42734</v>
      </c>
      <c r="F550" s="41">
        <f t="shared" si="456"/>
        <v>1847829532606.5801</v>
      </c>
      <c r="G550" s="42">
        <f t="shared" si="457"/>
        <v>327462528850</v>
      </c>
      <c r="H550" s="42">
        <v>96019397000</v>
      </c>
      <c r="I550" s="42">
        <v>21833196200</v>
      </c>
      <c r="J550" s="42">
        <v>7322114000</v>
      </c>
      <c r="K550" s="42">
        <v>202287821650</v>
      </c>
      <c r="L550" s="42">
        <f t="shared" si="458"/>
        <v>1027681661000</v>
      </c>
      <c r="M550" s="42">
        <v>27130191000</v>
      </c>
      <c r="N550" s="42">
        <v>826283780000</v>
      </c>
      <c r="O550" s="42">
        <v>174267690000</v>
      </c>
      <c r="P550" s="42">
        <f t="shared" si="459"/>
        <v>492685342756.57996</v>
      </c>
      <c r="Q550" s="42">
        <v>61213907154</v>
      </c>
      <c r="R550" s="42">
        <v>0</v>
      </c>
      <c r="S550" s="42">
        <v>158426760602.57999</v>
      </c>
      <c r="T550" s="42">
        <v>114984221000</v>
      </c>
      <c r="U550" s="42">
        <v>158060454000</v>
      </c>
      <c r="V550" s="42">
        <f t="shared" si="460"/>
        <v>2103349532606.5801</v>
      </c>
      <c r="W550" s="42">
        <f t="shared" si="461"/>
        <v>1127348308341.5801</v>
      </c>
      <c r="X550" s="42">
        <v>847890937910</v>
      </c>
      <c r="Y550" s="42">
        <v>2200000000</v>
      </c>
      <c r="Z550" s="42">
        <v>0</v>
      </c>
      <c r="AA550" s="42">
        <v>38387000000</v>
      </c>
      <c r="AB550" s="42">
        <v>3300000000</v>
      </c>
      <c r="AC550" s="42">
        <v>14417336225</v>
      </c>
      <c r="AD550" s="42">
        <v>220771400000</v>
      </c>
      <c r="AE550" s="42">
        <v>381634206.57999998</v>
      </c>
      <c r="AF550" s="42">
        <f t="shared" si="462"/>
        <v>976001224265</v>
      </c>
      <c r="AG550" s="42">
        <v>31533682898</v>
      </c>
      <c r="AH550" s="42">
        <v>428699540808</v>
      </c>
      <c r="AI550" s="42">
        <v>515768000559</v>
      </c>
      <c r="AJ550" s="42">
        <f t="shared" si="463"/>
        <v>266000000000</v>
      </c>
      <c r="AK550" s="42">
        <v>65000000000</v>
      </c>
      <c r="AL550" s="42">
        <v>0</v>
      </c>
      <c r="AM550" s="42">
        <v>0</v>
      </c>
      <c r="AN550" s="42">
        <v>201000000000</v>
      </c>
      <c r="AO550" s="42">
        <v>0</v>
      </c>
      <c r="AP550" s="42">
        <v>0</v>
      </c>
      <c r="AQ550" s="42">
        <f t="shared" si="464"/>
        <v>10480000000</v>
      </c>
      <c r="AR550" s="42">
        <v>0</v>
      </c>
      <c r="AS550" s="42">
        <v>10400000000</v>
      </c>
      <c r="AT550" s="42">
        <v>80000000</v>
      </c>
      <c r="AU550" s="42">
        <v>0</v>
      </c>
      <c r="AV550" s="43">
        <f t="shared" si="465"/>
        <v>-255520000000</v>
      </c>
      <c r="AW550" s="43">
        <f t="shared" si="483"/>
        <v>255520000000</v>
      </c>
      <c r="AX550" s="44">
        <f t="shared" si="454"/>
        <v>0</v>
      </c>
    </row>
    <row r="551" spans="1:50" s="45" customFormat="1" ht="15" customHeight="1" x14ac:dyDescent="0.25">
      <c r="A551" s="37">
        <f t="shared" si="482"/>
        <v>413</v>
      </c>
      <c r="B551" s="37">
        <f t="shared" si="482"/>
        <v>9</v>
      </c>
      <c r="C551" s="38" t="s">
        <v>644</v>
      </c>
      <c r="D551" s="39" t="s">
        <v>96</v>
      </c>
      <c r="E551" s="40">
        <v>42733</v>
      </c>
      <c r="F551" s="41">
        <f t="shared" si="456"/>
        <v>1917638279068.3301</v>
      </c>
      <c r="G551" s="42">
        <f t="shared" si="457"/>
        <v>805299902232</v>
      </c>
      <c r="H551" s="42">
        <f>VLOOKUP(C551,[1]Sheet2!$A$1:$AS$610,6,FALSE)</f>
        <v>577409173000</v>
      </c>
      <c r="I551" s="42">
        <f>VLOOKUP(C551,[1]Sheet2!$A$1:$AS$610,7,FALSE)</f>
        <v>45463880000</v>
      </c>
      <c r="J551" s="42">
        <f>VLOOKUP(C551,[1]Sheet2!$A$1:$AS$610,8,FALSE)</f>
        <v>38614200646</v>
      </c>
      <c r="K551" s="42">
        <f>VLOOKUP(C551,[1]Sheet2!$A$1:$AS$610,9,FALSE)</f>
        <v>143812648586</v>
      </c>
      <c r="L551" s="42">
        <f t="shared" si="458"/>
        <v>913883187890</v>
      </c>
      <c r="M551" s="42">
        <f>VLOOKUP(C551,[1]Sheet2!$A$1:$AS$610,11,FALSE)</f>
        <v>96679365890</v>
      </c>
      <c r="N551" s="42">
        <f>VLOOKUP(C551,[1]Sheet2!$A$1:$AS$610,12,FALSE)</f>
        <v>661794756000</v>
      </c>
      <c r="O551" s="42">
        <f>VLOOKUP(C551,[1]Sheet2!$A$1:$AS$610,13,FALSE)</f>
        <v>155409066000</v>
      </c>
      <c r="P551" s="42">
        <f t="shared" si="459"/>
        <v>198455188946.32999</v>
      </c>
      <c r="Q551" s="42">
        <f>VLOOKUP(C551,[1]Sheet2!$A$1:$AS$610,15,FALSE)</f>
        <v>0</v>
      </c>
      <c r="R551" s="42">
        <f>VLOOKUP(C551,[1]Sheet2!$A$1:$AS$610,16,FALSE)</f>
        <v>0</v>
      </c>
      <c r="S551" s="42">
        <f>VLOOKUP(C551,[1]Sheet2!$A$1:$AS$610,17,FALSE)</f>
        <v>160963372946.32999</v>
      </c>
      <c r="T551" s="42">
        <f>VLOOKUP(C551,[1]Sheet2!$A$1:$AS$610,18,FALSE)</f>
        <v>7500000000</v>
      </c>
      <c r="U551" s="42">
        <f>VLOOKUP(C551,[1]Sheet2!$A$1:$AS$610,19,FALSE)</f>
        <v>29991816000</v>
      </c>
      <c r="V551" s="42">
        <f t="shared" si="460"/>
        <v>2055069223179.3301</v>
      </c>
      <c r="W551" s="42">
        <f t="shared" si="461"/>
        <v>1045037373902.3301</v>
      </c>
      <c r="X551" s="42">
        <f>VLOOKUP(C551,[1]Sheet2!$A$1:$AS$610,22,FALSE)</f>
        <v>782708052708.15002</v>
      </c>
      <c r="Y551" s="42">
        <f>VLOOKUP(C551,[1]Sheet2!$A$1:$AS$610,23,FALSE)</f>
        <v>0</v>
      </c>
      <c r="Z551" s="42">
        <f>VLOOKUP(C551,[1]Sheet2!$A$1:$AS$610,24,FALSE)</f>
        <v>0</v>
      </c>
      <c r="AA551" s="42">
        <f>VLOOKUP(C551,[1]Sheet2!$A$1:$AS$610,25,FALSE)</f>
        <v>61824414000</v>
      </c>
      <c r="AB551" s="42">
        <f>VLOOKUP(C551,[1]Sheet2!$A$1:$AS$610,26,FALSE)</f>
        <v>3498000000</v>
      </c>
      <c r="AC551" s="42">
        <f>VLOOKUP(C551,[1]Sheet2!$A$1:$AS$610,27,FALSE)</f>
        <v>62042817300</v>
      </c>
      <c r="AD551" s="42">
        <f>VLOOKUP(C551,[1]Sheet2!$A$1:$AS$610,28,FALSE)</f>
        <v>131964089894.17999</v>
      </c>
      <c r="AE551" s="42">
        <f>VLOOKUP(C551,[1]Sheet2!$A$1:$AS$610,29,FALSE)</f>
        <v>3000000000</v>
      </c>
      <c r="AF551" s="42">
        <f t="shared" si="462"/>
        <v>1010031849277</v>
      </c>
      <c r="AG551" s="42">
        <f>VLOOKUP(C551,[1]Sheet2!$A$1:$AS$610,31,FALSE)</f>
        <v>25710394000</v>
      </c>
      <c r="AH551" s="42">
        <f>VLOOKUP(C551,[1]Sheet2!$A$1:$AS$610,32,FALSE)</f>
        <v>612276064803</v>
      </c>
      <c r="AI551" s="42">
        <f>VLOOKUP(C551,[1]Sheet2!$A$1:$AS$610,33,FALSE)</f>
        <v>372045390474</v>
      </c>
      <c r="AJ551" s="42">
        <f t="shared" si="463"/>
        <v>159913680138</v>
      </c>
      <c r="AK551" s="42">
        <f>VLOOKUP(C551,[1]Sheet2!$A$1:$AS$610,35,FALSE)</f>
        <v>100000000000</v>
      </c>
      <c r="AL551" s="42">
        <f>VLOOKUP(C551,[1]Sheet2!$A$1:$AS$610,36,FALSE)</f>
        <v>0</v>
      </c>
      <c r="AM551" s="42">
        <f>VLOOKUP(C551,[1]Sheet2!$A$1:$AS$610,37,FALSE)</f>
        <v>0</v>
      </c>
      <c r="AN551" s="42">
        <f>VLOOKUP(C551,[1]Sheet2!$A$1:$AS$610,38,FALSE)</f>
        <v>0</v>
      </c>
      <c r="AO551" s="42">
        <f>VLOOKUP(C551,[1]Sheet2!$A$1:$AS$610,39,FALSE)</f>
        <v>59913680138</v>
      </c>
      <c r="AP551" s="42">
        <f>VLOOKUP(C551,[1]Sheet2!$A$1:$AS$610,40,FALSE)</f>
        <v>0</v>
      </c>
      <c r="AQ551" s="42">
        <f t="shared" si="464"/>
        <v>22482736027</v>
      </c>
      <c r="AR551" s="42">
        <f>VLOOKUP(C551,[1]Sheet2!$A$1:$AS$610,42,FALSE)</f>
        <v>0</v>
      </c>
      <c r="AS551" s="42">
        <f>VLOOKUP(C551,[1]Sheet2!$A$1:$AS$610,43,FALSE)</f>
        <v>10500000000</v>
      </c>
      <c r="AT551" s="42">
        <f>VLOOKUP(C551,[1]Sheet2!$A$1:$AS$610,44,FALSE)</f>
        <v>11982736027</v>
      </c>
      <c r="AU551" s="42">
        <f>VLOOKUP(C551,[1]Sheet2!$A$1:$AS$610,45,FALSE)</f>
        <v>0</v>
      </c>
      <c r="AV551" s="43">
        <f t="shared" si="465"/>
        <v>-137430944111</v>
      </c>
      <c r="AW551" s="43">
        <f t="shared" si="483"/>
        <v>137430944111</v>
      </c>
      <c r="AX551" s="44">
        <f t="shared" si="454"/>
        <v>0</v>
      </c>
    </row>
    <row r="552" spans="1:50" s="45" customFormat="1" ht="15" customHeight="1" x14ac:dyDescent="0.25">
      <c r="A552" s="51" t="s">
        <v>121</v>
      </c>
      <c r="B552" s="51" t="s">
        <v>121</v>
      </c>
      <c r="C552" s="52" t="s">
        <v>122</v>
      </c>
      <c r="D552" s="53"/>
      <c r="E552" s="53"/>
      <c r="F552" s="54">
        <f>SUM(F543:F550)</f>
        <v>15169313591848.01</v>
      </c>
      <c r="G552" s="54">
        <f t="shared" ref="G552:AX552" si="484">SUM(G543:G550)</f>
        <v>5707591429739.5107</v>
      </c>
      <c r="H552" s="54">
        <f t="shared" si="484"/>
        <v>4233481521462.1504</v>
      </c>
      <c r="I552" s="54">
        <f t="shared" si="484"/>
        <v>261357670924.14001</v>
      </c>
      <c r="J552" s="54">
        <f t="shared" si="484"/>
        <v>297958993682.78998</v>
      </c>
      <c r="K552" s="54">
        <f t="shared" si="484"/>
        <v>914793243670.42993</v>
      </c>
      <c r="L552" s="54">
        <f t="shared" si="484"/>
        <v>6669560411298.3301</v>
      </c>
      <c r="M552" s="54">
        <f t="shared" si="484"/>
        <v>271981199646.33002</v>
      </c>
      <c r="N552" s="54">
        <f t="shared" si="484"/>
        <v>5311807335652</v>
      </c>
      <c r="O552" s="54">
        <f t="shared" si="484"/>
        <v>1085771876000</v>
      </c>
      <c r="P552" s="54">
        <f t="shared" si="484"/>
        <v>2792161750810.1699</v>
      </c>
      <c r="Q552" s="54">
        <f t="shared" si="484"/>
        <v>122886007154</v>
      </c>
      <c r="R552" s="54">
        <f t="shared" si="484"/>
        <v>0</v>
      </c>
      <c r="S552" s="54">
        <f t="shared" si="484"/>
        <v>1081334391831.17</v>
      </c>
      <c r="T552" s="54">
        <f t="shared" si="484"/>
        <v>829066477000</v>
      </c>
      <c r="U552" s="54">
        <f t="shared" si="484"/>
        <v>758874874825</v>
      </c>
      <c r="V552" s="54">
        <f t="shared" si="484"/>
        <v>16786753547324.031</v>
      </c>
      <c r="W552" s="54">
        <f t="shared" si="484"/>
        <v>8765132194042.5791</v>
      </c>
      <c r="X552" s="54">
        <f t="shared" si="484"/>
        <v>5839118500595.6602</v>
      </c>
      <c r="Y552" s="54">
        <f t="shared" si="484"/>
        <v>10290000000</v>
      </c>
      <c r="Z552" s="54">
        <f t="shared" si="484"/>
        <v>9340792000</v>
      </c>
      <c r="AA552" s="54">
        <f t="shared" si="484"/>
        <v>690844243679</v>
      </c>
      <c r="AB552" s="54">
        <f t="shared" si="484"/>
        <v>81762497500</v>
      </c>
      <c r="AC552" s="54">
        <f t="shared" si="484"/>
        <v>552604815107.13989</v>
      </c>
      <c r="AD552" s="54">
        <f t="shared" si="484"/>
        <v>1564627349130.79</v>
      </c>
      <c r="AE552" s="54">
        <f t="shared" si="484"/>
        <v>16543996029.99</v>
      </c>
      <c r="AF552" s="54">
        <f t="shared" si="484"/>
        <v>8021621353281.4502</v>
      </c>
      <c r="AG552" s="54">
        <f t="shared" si="484"/>
        <v>425632716756.74005</v>
      </c>
      <c r="AH552" s="54">
        <f t="shared" si="484"/>
        <v>3949104153421.3203</v>
      </c>
      <c r="AI552" s="54">
        <f t="shared" si="484"/>
        <v>3646884483103.3901</v>
      </c>
      <c r="AJ552" s="54">
        <f t="shared" si="484"/>
        <v>1698073087632.04</v>
      </c>
      <c r="AK552" s="54">
        <f t="shared" si="484"/>
        <v>1380408524857.04</v>
      </c>
      <c r="AL552" s="54">
        <f t="shared" si="484"/>
        <v>0</v>
      </c>
      <c r="AM552" s="54">
        <f t="shared" si="484"/>
        <v>0</v>
      </c>
      <c r="AN552" s="54">
        <f t="shared" si="484"/>
        <v>317000000000</v>
      </c>
      <c r="AO552" s="54">
        <f t="shared" si="484"/>
        <v>0</v>
      </c>
      <c r="AP552" s="54">
        <f t="shared" si="484"/>
        <v>664562775</v>
      </c>
      <c r="AQ552" s="54">
        <f t="shared" si="484"/>
        <v>80633132156.020004</v>
      </c>
      <c r="AR552" s="54">
        <f t="shared" si="484"/>
        <v>0</v>
      </c>
      <c r="AS552" s="54">
        <f t="shared" si="484"/>
        <v>56178132156.020004</v>
      </c>
      <c r="AT552" s="54">
        <f t="shared" si="484"/>
        <v>24455000000</v>
      </c>
      <c r="AU552" s="54">
        <f t="shared" si="484"/>
        <v>0</v>
      </c>
      <c r="AV552" s="54">
        <f t="shared" si="484"/>
        <v>-1617439955476.0205</v>
      </c>
      <c r="AW552" s="54">
        <f t="shared" si="484"/>
        <v>1617439955476.02</v>
      </c>
      <c r="AX552" s="55">
        <f t="shared" si="484"/>
        <v>-1.52587890625E-4</v>
      </c>
    </row>
    <row r="553" spans="1:50" s="45" customFormat="1" ht="15" customHeight="1" x14ac:dyDescent="0.25">
      <c r="A553" s="51" t="s">
        <v>123</v>
      </c>
      <c r="B553" s="51" t="s">
        <v>123</v>
      </c>
      <c r="C553" s="52" t="s">
        <v>124</v>
      </c>
      <c r="D553" s="53"/>
      <c r="E553" s="53"/>
      <c r="F553" s="54">
        <f>SUM(F551)</f>
        <v>1917638279068.3301</v>
      </c>
      <c r="G553" s="54">
        <f t="shared" ref="G553:AX553" si="485">SUM(G551)</f>
        <v>805299902232</v>
      </c>
      <c r="H553" s="54">
        <f t="shared" si="485"/>
        <v>577409173000</v>
      </c>
      <c r="I553" s="54">
        <f t="shared" si="485"/>
        <v>45463880000</v>
      </c>
      <c r="J553" s="54">
        <f t="shared" si="485"/>
        <v>38614200646</v>
      </c>
      <c r="K553" s="54">
        <f t="shared" si="485"/>
        <v>143812648586</v>
      </c>
      <c r="L553" s="54">
        <f t="shared" si="485"/>
        <v>913883187890</v>
      </c>
      <c r="M553" s="54">
        <f t="shared" si="485"/>
        <v>96679365890</v>
      </c>
      <c r="N553" s="54">
        <f t="shared" si="485"/>
        <v>661794756000</v>
      </c>
      <c r="O553" s="54">
        <f t="shared" si="485"/>
        <v>155409066000</v>
      </c>
      <c r="P553" s="54">
        <f t="shared" si="485"/>
        <v>198455188946.32999</v>
      </c>
      <c r="Q553" s="54">
        <f t="shared" si="485"/>
        <v>0</v>
      </c>
      <c r="R553" s="54">
        <f t="shared" si="485"/>
        <v>0</v>
      </c>
      <c r="S553" s="54">
        <f t="shared" si="485"/>
        <v>160963372946.32999</v>
      </c>
      <c r="T553" s="54">
        <f t="shared" si="485"/>
        <v>7500000000</v>
      </c>
      <c r="U553" s="54">
        <f t="shared" si="485"/>
        <v>29991816000</v>
      </c>
      <c r="V553" s="54">
        <f t="shared" si="485"/>
        <v>2055069223179.3301</v>
      </c>
      <c r="W553" s="54">
        <f t="shared" si="485"/>
        <v>1045037373902.3301</v>
      </c>
      <c r="X553" s="54">
        <f t="shared" si="485"/>
        <v>782708052708.15002</v>
      </c>
      <c r="Y553" s="54">
        <f t="shared" si="485"/>
        <v>0</v>
      </c>
      <c r="Z553" s="54">
        <f t="shared" si="485"/>
        <v>0</v>
      </c>
      <c r="AA553" s="54">
        <f t="shared" si="485"/>
        <v>61824414000</v>
      </c>
      <c r="AB553" s="54">
        <f t="shared" si="485"/>
        <v>3498000000</v>
      </c>
      <c r="AC553" s="54">
        <f t="shared" si="485"/>
        <v>62042817300</v>
      </c>
      <c r="AD553" s="54">
        <f t="shared" si="485"/>
        <v>131964089894.17999</v>
      </c>
      <c r="AE553" s="54">
        <f t="shared" si="485"/>
        <v>3000000000</v>
      </c>
      <c r="AF553" s="54">
        <f t="shared" si="485"/>
        <v>1010031849277</v>
      </c>
      <c r="AG553" s="54">
        <f t="shared" si="485"/>
        <v>25710394000</v>
      </c>
      <c r="AH553" s="54">
        <f t="shared" si="485"/>
        <v>612276064803</v>
      </c>
      <c r="AI553" s="54">
        <f t="shared" si="485"/>
        <v>372045390474</v>
      </c>
      <c r="AJ553" s="54">
        <f t="shared" si="485"/>
        <v>159913680138</v>
      </c>
      <c r="AK553" s="54">
        <f t="shared" si="485"/>
        <v>100000000000</v>
      </c>
      <c r="AL553" s="54">
        <f t="shared" si="485"/>
        <v>0</v>
      </c>
      <c r="AM553" s="54">
        <f t="shared" si="485"/>
        <v>0</v>
      </c>
      <c r="AN553" s="54">
        <f t="shared" si="485"/>
        <v>0</v>
      </c>
      <c r="AO553" s="54">
        <f t="shared" si="485"/>
        <v>59913680138</v>
      </c>
      <c r="AP553" s="54">
        <f t="shared" si="485"/>
        <v>0</v>
      </c>
      <c r="AQ553" s="54">
        <f t="shared" si="485"/>
        <v>22482736027</v>
      </c>
      <c r="AR553" s="54">
        <f t="shared" si="485"/>
        <v>0</v>
      </c>
      <c r="AS553" s="54">
        <f t="shared" si="485"/>
        <v>10500000000</v>
      </c>
      <c r="AT553" s="54">
        <f t="shared" si="485"/>
        <v>11982736027</v>
      </c>
      <c r="AU553" s="54">
        <f t="shared" si="485"/>
        <v>0</v>
      </c>
      <c r="AV553" s="54">
        <f t="shared" si="485"/>
        <v>-137430944111</v>
      </c>
      <c r="AW553" s="54">
        <f t="shared" si="485"/>
        <v>137430944111</v>
      </c>
      <c r="AX553" s="55">
        <f t="shared" si="485"/>
        <v>0</v>
      </c>
    </row>
    <row r="554" spans="1:50" s="45" customFormat="1" ht="15" customHeight="1" x14ac:dyDescent="0.25">
      <c r="A554" s="51" t="s">
        <v>125</v>
      </c>
      <c r="B554" s="51" t="s">
        <v>125</v>
      </c>
      <c r="C554" s="52" t="s">
        <v>645</v>
      </c>
      <c r="D554" s="53"/>
      <c r="E554" s="53"/>
      <c r="F554" s="54">
        <f t="shared" ref="F554:AX554" si="486">F552+F553</f>
        <v>17086951870916.34</v>
      </c>
      <c r="G554" s="54">
        <f t="shared" si="486"/>
        <v>6512891331971.5107</v>
      </c>
      <c r="H554" s="54">
        <f t="shared" si="486"/>
        <v>4810890694462.1504</v>
      </c>
      <c r="I554" s="54">
        <f t="shared" si="486"/>
        <v>306821550924.14001</v>
      </c>
      <c r="J554" s="54">
        <f t="shared" si="486"/>
        <v>336573194328.78998</v>
      </c>
      <c r="K554" s="54">
        <f t="shared" si="486"/>
        <v>1058605892256.4299</v>
      </c>
      <c r="L554" s="54">
        <f t="shared" si="486"/>
        <v>7583443599188.3301</v>
      </c>
      <c r="M554" s="54">
        <f t="shared" si="486"/>
        <v>368660565536.33002</v>
      </c>
      <c r="N554" s="54">
        <f t="shared" si="486"/>
        <v>5973602091652</v>
      </c>
      <c r="O554" s="54">
        <f t="shared" si="486"/>
        <v>1241180942000</v>
      </c>
      <c r="P554" s="54">
        <f t="shared" si="486"/>
        <v>2990616939756.5</v>
      </c>
      <c r="Q554" s="54">
        <f t="shared" si="486"/>
        <v>122886007154</v>
      </c>
      <c r="R554" s="54">
        <f t="shared" si="486"/>
        <v>0</v>
      </c>
      <c r="S554" s="54">
        <f t="shared" si="486"/>
        <v>1242297764777.5</v>
      </c>
      <c r="T554" s="54">
        <f t="shared" si="486"/>
        <v>836566477000</v>
      </c>
      <c r="U554" s="54">
        <f t="shared" si="486"/>
        <v>788866690825</v>
      </c>
      <c r="V554" s="54">
        <f t="shared" si="486"/>
        <v>18841822770503.359</v>
      </c>
      <c r="W554" s="54">
        <f t="shared" si="486"/>
        <v>9810169567944.9102</v>
      </c>
      <c r="X554" s="54">
        <f t="shared" si="486"/>
        <v>6621826553303.8105</v>
      </c>
      <c r="Y554" s="54">
        <f t="shared" si="486"/>
        <v>10290000000</v>
      </c>
      <c r="Z554" s="54">
        <f t="shared" si="486"/>
        <v>9340792000</v>
      </c>
      <c r="AA554" s="54">
        <f t="shared" si="486"/>
        <v>752668657679</v>
      </c>
      <c r="AB554" s="54">
        <f t="shared" si="486"/>
        <v>85260497500</v>
      </c>
      <c r="AC554" s="54">
        <f t="shared" si="486"/>
        <v>614647632407.13989</v>
      </c>
      <c r="AD554" s="54">
        <f t="shared" si="486"/>
        <v>1696591439024.97</v>
      </c>
      <c r="AE554" s="54">
        <f t="shared" si="486"/>
        <v>19543996029.989998</v>
      </c>
      <c r="AF554" s="54">
        <f t="shared" si="486"/>
        <v>9031653202558.4492</v>
      </c>
      <c r="AG554" s="54">
        <f t="shared" si="486"/>
        <v>451343110756.74005</v>
      </c>
      <c r="AH554" s="54">
        <f t="shared" si="486"/>
        <v>4561380218224.3203</v>
      </c>
      <c r="AI554" s="54">
        <f t="shared" si="486"/>
        <v>4018929873577.3901</v>
      </c>
      <c r="AJ554" s="54">
        <f t="shared" si="486"/>
        <v>1857986767770.04</v>
      </c>
      <c r="AK554" s="54">
        <f t="shared" si="486"/>
        <v>1480408524857.04</v>
      </c>
      <c r="AL554" s="54">
        <f t="shared" si="486"/>
        <v>0</v>
      </c>
      <c r="AM554" s="54">
        <f t="shared" si="486"/>
        <v>0</v>
      </c>
      <c r="AN554" s="54">
        <f t="shared" si="486"/>
        <v>317000000000</v>
      </c>
      <c r="AO554" s="54">
        <f t="shared" si="486"/>
        <v>59913680138</v>
      </c>
      <c r="AP554" s="54">
        <f t="shared" si="486"/>
        <v>664562775</v>
      </c>
      <c r="AQ554" s="54">
        <f t="shared" si="486"/>
        <v>103115868183.02</v>
      </c>
      <c r="AR554" s="54">
        <f t="shared" si="486"/>
        <v>0</v>
      </c>
      <c r="AS554" s="54">
        <f t="shared" si="486"/>
        <v>66678132156.020004</v>
      </c>
      <c r="AT554" s="54">
        <f t="shared" si="486"/>
        <v>36437736027</v>
      </c>
      <c r="AU554" s="54">
        <f t="shared" si="486"/>
        <v>0</v>
      </c>
      <c r="AV554" s="54">
        <f t="shared" si="486"/>
        <v>-1754870899587.0205</v>
      </c>
      <c r="AW554" s="54">
        <f t="shared" si="486"/>
        <v>1754870899587.02</v>
      </c>
      <c r="AX554" s="55">
        <f t="shared" si="486"/>
        <v>-1.52587890625E-4</v>
      </c>
    </row>
    <row r="555" spans="1:50" s="45" customFormat="1" ht="15" customHeight="1" x14ac:dyDescent="0.25">
      <c r="A555" s="51" t="s">
        <v>127</v>
      </c>
      <c r="B555" s="51" t="s">
        <v>127</v>
      </c>
      <c r="C555" s="52" t="s">
        <v>646</v>
      </c>
      <c r="D555" s="53"/>
      <c r="E555" s="53"/>
      <c r="F555" s="54">
        <f t="shared" ref="F555:AX555" si="487">F554+F542</f>
        <v>23309655498224.34</v>
      </c>
      <c r="G555" s="54">
        <f t="shared" si="487"/>
        <v>9763422331971.5117</v>
      </c>
      <c r="H555" s="54">
        <f t="shared" si="487"/>
        <v>7712657083137.1504</v>
      </c>
      <c r="I555" s="54">
        <f t="shared" si="487"/>
        <v>355559593532.14001</v>
      </c>
      <c r="J555" s="54">
        <f t="shared" si="487"/>
        <v>440849463539.78998</v>
      </c>
      <c r="K555" s="54">
        <f t="shared" si="487"/>
        <v>1254356191762.4299</v>
      </c>
      <c r="L555" s="54">
        <f t="shared" si="487"/>
        <v>10021526994496.33</v>
      </c>
      <c r="M555" s="54">
        <f t="shared" si="487"/>
        <v>574524776736.33008</v>
      </c>
      <c r="N555" s="54">
        <f t="shared" si="487"/>
        <v>7285049224760</v>
      </c>
      <c r="O555" s="54">
        <f t="shared" si="487"/>
        <v>2161952993000</v>
      </c>
      <c r="P555" s="54">
        <f t="shared" si="487"/>
        <v>3524706171756.5</v>
      </c>
      <c r="Q555" s="54">
        <f t="shared" si="487"/>
        <v>127776007154</v>
      </c>
      <c r="R555" s="54">
        <f t="shared" si="487"/>
        <v>0</v>
      </c>
      <c r="S555" s="54">
        <f t="shared" si="487"/>
        <v>1242297764777.5</v>
      </c>
      <c r="T555" s="54">
        <f t="shared" si="487"/>
        <v>1079579334000</v>
      </c>
      <c r="U555" s="54">
        <f t="shared" si="487"/>
        <v>1075053065825</v>
      </c>
      <c r="V555" s="54">
        <f t="shared" si="487"/>
        <v>25496135067210.859</v>
      </c>
      <c r="W555" s="54">
        <f t="shared" si="487"/>
        <v>14652217943738.41</v>
      </c>
      <c r="X555" s="54">
        <f t="shared" si="487"/>
        <v>8452604364907.8105</v>
      </c>
      <c r="Y555" s="54">
        <f t="shared" si="487"/>
        <v>10290000000</v>
      </c>
      <c r="Z555" s="54">
        <f t="shared" si="487"/>
        <v>19340792000</v>
      </c>
      <c r="AA555" s="54">
        <f t="shared" si="487"/>
        <v>1825936057679</v>
      </c>
      <c r="AB555" s="54">
        <f t="shared" si="487"/>
        <v>97900897500</v>
      </c>
      <c r="AC555" s="54">
        <f t="shared" si="487"/>
        <v>1706010703009.6399</v>
      </c>
      <c r="AD555" s="54">
        <f t="shared" si="487"/>
        <v>2510591132611.9697</v>
      </c>
      <c r="AE555" s="54">
        <f t="shared" si="487"/>
        <v>29543996029.989998</v>
      </c>
      <c r="AF555" s="54">
        <f t="shared" si="487"/>
        <v>10843917123472.449</v>
      </c>
      <c r="AG555" s="54">
        <f t="shared" si="487"/>
        <v>470725432325.59003</v>
      </c>
      <c r="AH555" s="54">
        <f t="shared" si="487"/>
        <v>5648203118450.4707</v>
      </c>
      <c r="AI555" s="54">
        <f t="shared" si="487"/>
        <v>4724988572696.3906</v>
      </c>
      <c r="AJ555" s="54">
        <f t="shared" si="487"/>
        <v>2363053782721.71</v>
      </c>
      <c r="AK555" s="54">
        <f t="shared" si="487"/>
        <v>1985475539808.71</v>
      </c>
      <c r="AL555" s="54">
        <f t="shared" si="487"/>
        <v>0</v>
      </c>
      <c r="AM555" s="54">
        <f t="shared" si="487"/>
        <v>0</v>
      </c>
      <c r="AN555" s="54">
        <f t="shared" si="487"/>
        <v>317000000000</v>
      </c>
      <c r="AO555" s="54">
        <f t="shared" si="487"/>
        <v>59913680138</v>
      </c>
      <c r="AP555" s="54">
        <f t="shared" si="487"/>
        <v>664562775</v>
      </c>
      <c r="AQ555" s="54">
        <f t="shared" si="487"/>
        <v>103115868183.02</v>
      </c>
      <c r="AR555" s="54">
        <f t="shared" si="487"/>
        <v>0</v>
      </c>
      <c r="AS555" s="54">
        <f t="shared" si="487"/>
        <v>66678132156.020004</v>
      </c>
      <c r="AT555" s="54">
        <f t="shared" si="487"/>
        <v>36437736027</v>
      </c>
      <c r="AU555" s="54">
        <f t="shared" si="487"/>
        <v>0</v>
      </c>
      <c r="AV555" s="54">
        <f t="shared" si="487"/>
        <v>-2186479568986.5205</v>
      </c>
      <c r="AW555" s="54">
        <f t="shared" si="487"/>
        <v>2259937914538.6899</v>
      </c>
      <c r="AX555" s="55">
        <f t="shared" si="487"/>
        <v>73458345552.16983</v>
      </c>
    </row>
    <row r="556" spans="1:50" ht="15" customHeight="1" x14ac:dyDescent="0.25">
      <c r="A556" s="29" t="s">
        <v>647</v>
      </c>
      <c r="B556" s="29" t="s">
        <v>647</v>
      </c>
      <c r="C556" s="30" t="s">
        <v>648</v>
      </c>
      <c r="D556" s="31" t="s">
        <v>94</v>
      </c>
      <c r="E556" s="61">
        <v>42725</v>
      </c>
      <c r="F556" s="56">
        <f t="shared" si="456"/>
        <v>4791397359569</v>
      </c>
      <c r="G556" s="34">
        <f t="shared" si="457"/>
        <v>1501611335359</v>
      </c>
      <c r="H556" s="34">
        <v>1122139007935</v>
      </c>
      <c r="I556" s="34">
        <v>18459358000</v>
      </c>
      <c r="J556" s="34">
        <v>92558485190</v>
      </c>
      <c r="K556" s="34">
        <v>268454484234</v>
      </c>
      <c r="L556" s="34">
        <f t="shared" si="458"/>
        <v>3010407417310</v>
      </c>
      <c r="M556" s="34">
        <v>353125684600</v>
      </c>
      <c r="N556" s="34">
        <v>1496972549710</v>
      </c>
      <c r="O556" s="34">
        <v>1160309183000</v>
      </c>
      <c r="P556" s="34">
        <f t="shared" si="459"/>
        <v>279378606900</v>
      </c>
      <c r="Q556" s="34">
        <v>13870510900</v>
      </c>
      <c r="R556" s="34">
        <v>0</v>
      </c>
      <c r="S556" s="34">
        <v>0</v>
      </c>
      <c r="T556" s="34">
        <v>265508096000</v>
      </c>
      <c r="U556" s="34">
        <v>0</v>
      </c>
      <c r="V556" s="34">
        <f t="shared" si="460"/>
        <v>5008996957279</v>
      </c>
      <c r="W556" s="34">
        <f t="shared" si="461"/>
        <v>2921302635531</v>
      </c>
      <c r="X556" s="34">
        <v>1383300712131.5002</v>
      </c>
      <c r="Y556" s="34">
        <v>0</v>
      </c>
      <c r="Z556" s="34">
        <v>0</v>
      </c>
      <c r="AA556" s="34">
        <v>980897000000</v>
      </c>
      <c r="AB556" s="34">
        <v>17455318500</v>
      </c>
      <c r="AC556" s="34">
        <v>531938553980.5</v>
      </c>
      <c r="AD556" s="34">
        <v>3711050919</v>
      </c>
      <c r="AE556" s="34">
        <v>4000000000</v>
      </c>
      <c r="AF556" s="34">
        <f t="shared" si="462"/>
        <v>2087694321748</v>
      </c>
      <c r="AG556" s="34">
        <v>164750546160</v>
      </c>
      <c r="AH556" s="34">
        <v>932207263280</v>
      </c>
      <c r="AI556" s="34">
        <v>990736512308</v>
      </c>
      <c r="AJ556" s="34">
        <f t="shared" si="463"/>
        <v>237599597710</v>
      </c>
      <c r="AK556" s="34">
        <v>130949597710</v>
      </c>
      <c r="AL556" s="34">
        <v>0</v>
      </c>
      <c r="AM556" s="34">
        <v>0</v>
      </c>
      <c r="AN556" s="34">
        <v>0</v>
      </c>
      <c r="AO556" s="34">
        <v>106650000000</v>
      </c>
      <c r="AP556" s="34">
        <v>0</v>
      </c>
      <c r="AQ556" s="34">
        <f t="shared" si="464"/>
        <v>20000000000</v>
      </c>
      <c r="AR556" s="34">
        <v>0</v>
      </c>
      <c r="AS556" s="34">
        <v>20000000000</v>
      </c>
      <c r="AT556" s="34">
        <v>0</v>
      </c>
      <c r="AU556" s="34">
        <v>0</v>
      </c>
      <c r="AV556" s="35">
        <f t="shared" si="465"/>
        <v>-217599597710</v>
      </c>
      <c r="AW556" s="35">
        <f t="shared" si="483"/>
        <v>217599597710</v>
      </c>
      <c r="AX556" s="36">
        <f t="shared" si="454"/>
        <v>0</v>
      </c>
    </row>
    <row r="557" spans="1:50" s="45" customFormat="1" ht="15" customHeight="1" x14ac:dyDescent="0.25">
      <c r="A557" s="46">
        <f>A551+1</f>
        <v>414</v>
      </c>
      <c r="B557" s="46">
        <v>1</v>
      </c>
      <c r="C557" s="47" t="s">
        <v>649</v>
      </c>
      <c r="D557" s="58" t="s">
        <v>101</v>
      </c>
      <c r="E557" s="57">
        <v>42734</v>
      </c>
      <c r="F557" s="48">
        <f t="shared" si="456"/>
        <v>1639840143342.5</v>
      </c>
      <c r="G557" s="49">
        <f t="shared" si="457"/>
        <v>120447644671</v>
      </c>
      <c r="H557" s="49">
        <v>11013802144</v>
      </c>
      <c r="I557" s="49">
        <v>22082093500</v>
      </c>
      <c r="J557" s="49">
        <v>4572000000</v>
      </c>
      <c r="K557" s="49">
        <v>82779749027</v>
      </c>
      <c r="L557" s="49">
        <f t="shared" si="458"/>
        <v>1308607256000</v>
      </c>
      <c r="M557" s="49">
        <v>66951982000</v>
      </c>
      <c r="N557" s="49">
        <v>895038270000</v>
      </c>
      <c r="O557" s="49">
        <v>346617004000</v>
      </c>
      <c r="P557" s="49">
        <f t="shared" si="459"/>
        <v>210785242671.5</v>
      </c>
      <c r="Q557" s="49">
        <v>2306620085</v>
      </c>
      <c r="R557" s="49">
        <v>0</v>
      </c>
      <c r="S557" s="49">
        <v>45720484586.5</v>
      </c>
      <c r="T557" s="49">
        <v>7500000000</v>
      </c>
      <c r="U557" s="49">
        <v>155258138000</v>
      </c>
      <c r="V557" s="49">
        <f t="shared" si="460"/>
        <v>1661934898547.9502</v>
      </c>
      <c r="W557" s="49">
        <f t="shared" si="461"/>
        <v>1032043601963.9501</v>
      </c>
      <c r="X557" s="49">
        <v>750965087699.55005</v>
      </c>
      <c r="Y557" s="49">
        <v>0</v>
      </c>
      <c r="Z557" s="49">
        <v>0</v>
      </c>
      <c r="AA557" s="49">
        <v>21033664000</v>
      </c>
      <c r="AB557" s="49">
        <v>1468000000</v>
      </c>
      <c r="AC557" s="49">
        <v>3309677064.4000001</v>
      </c>
      <c r="AD557" s="49">
        <v>252267173200</v>
      </c>
      <c r="AE557" s="49">
        <v>3000000000</v>
      </c>
      <c r="AF557" s="49">
        <f t="shared" si="462"/>
        <v>629891296584</v>
      </c>
      <c r="AG557" s="49">
        <v>91802811500</v>
      </c>
      <c r="AH557" s="49">
        <v>268802530290</v>
      </c>
      <c r="AI557" s="49">
        <v>269285954794</v>
      </c>
      <c r="AJ557" s="49">
        <f t="shared" si="463"/>
        <v>29994755205.450001</v>
      </c>
      <c r="AK557" s="49">
        <v>29054755205.450001</v>
      </c>
      <c r="AL557" s="49">
        <v>0</v>
      </c>
      <c r="AM557" s="49">
        <v>0</v>
      </c>
      <c r="AN557" s="49">
        <v>0</v>
      </c>
      <c r="AO557" s="49">
        <v>940000000</v>
      </c>
      <c r="AP557" s="49">
        <v>0</v>
      </c>
      <c r="AQ557" s="49">
        <f t="shared" si="464"/>
        <v>7900000000</v>
      </c>
      <c r="AR557" s="49">
        <v>0</v>
      </c>
      <c r="AS557" s="49">
        <v>6900000000</v>
      </c>
      <c r="AT557" s="49">
        <v>0</v>
      </c>
      <c r="AU557" s="49">
        <v>1000000000</v>
      </c>
      <c r="AV557" s="50">
        <f t="shared" si="465"/>
        <v>-22094755205.450195</v>
      </c>
      <c r="AW557" s="50">
        <f t="shared" si="483"/>
        <v>22094755205.450001</v>
      </c>
      <c r="AX557" s="44">
        <f t="shared" si="454"/>
        <v>-1.94549560546875E-4</v>
      </c>
    </row>
    <row r="558" spans="1:50" s="45" customFormat="1" ht="15" customHeight="1" x14ac:dyDescent="0.25">
      <c r="A558" s="37">
        <f t="shared" ref="A558:B566" si="488">A557+1</f>
        <v>415</v>
      </c>
      <c r="B558" s="37">
        <f t="shared" si="488"/>
        <v>2</v>
      </c>
      <c r="C558" s="47" t="s">
        <v>650</v>
      </c>
      <c r="D558" s="39" t="s">
        <v>103</v>
      </c>
      <c r="E558" s="40">
        <v>42752</v>
      </c>
      <c r="F558" s="48">
        <f t="shared" si="456"/>
        <v>977982495673</v>
      </c>
      <c r="G558" s="49">
        <f t="shared" si="457"/>
        <v>76007254707</v>
      </c>
      <c r="H558" s="49">
        <f>VLOOKUP(C558,[1]Sheet2!$A$1:$AS$610,6,FALSE)</f>
        <v>9245607782</v>
      </c>
      <c r="I558" s="49">
        <f>VLOOKUP(C558,[1]Sheet2!$A$1:$AS$610,7,FALSE)</f>
        <v>3896629016</v>
      </c>
      <c r="J558" s="49">
        <f>VLOOKUP(C558,[1]Sheet2!$A$1:$AS$610,8,FALSE)</f>
        <v>11534583000</v>
      </c>
      <c r="K558" s="49">
        <f>VLOOKUP(C558,[1]Sheet2!$A$1:$AS$610,9,FALSE)</f>
        <v>51330434909</v>
      </c>
      <c r="L558" s="49">
        <f t="shared" si="458"/>
        <v>799476612543</v>
      </c>
      <c r="M558" s="49">
        <f>VLOOKUP(C558,[1]Sheet2!$A$1:$AS$610,11,FALSE)</f>
        <v>52720051543</v>
      </c>
      <c r="N558" s="49">
        <f>VLOOKUP(C558,[1]Sheet2!$A$1:$AS$610,12,FALSE)</f>
        <v>582290701000</v>
      </c>
      <c r="O558" s="49">
        <f>VLOOKUP(C558,[1]Sheet2!$A$1:$AS$610,13,FALSE)</f>
        <v>164465860000</v>
      </c>
      <c r="P558" s="49">
        <f t="shared" si="459"/>
        <v>102498628423</v>
      </c>
      <c r="Q558" s="49">
        <f>VLOOKUP(C558,[1]Sheet2!$A$1:$AS$610,15,FALSE)</f>
        <v>2418827500</v>
      </c>
      <c r="R558" s="49">
        <f>VLOOKUP(C558,[1]Sheet2!$A$1:$AS$610,16,FALSE)</f>
        <v>0</v>
      </c>
      <c r="S558" s="49">
        <f>VLOOKUP(C558,[1]Sheet2!$A$1:$AS$610,17,FALSE)</f>
        <v>31413779923</v>
      </c>
      <c r="T558" s="49">
        <f>VLOOKUP(C558,[1]Sheet2!$A$1:$AS$610,18,FALSE)</f>
        <v>7500000000</v>
      </c>
      <c r="U558" s="49">
        <f>VLOOKUP(C558,[1]Sheet2!$A$1:$AS$610,19,FALSE)</f>
        <v>61166021000</v>
      </c>
      <c r="V558" s="49">
        <f t="shared" si="460"/>
        <v>1057587311525</v>
      </c>
      <c r="W558" s="49">
        <f t="shared" si="461"/>
        <v>571897546076</v>
      </c>
      <c r="X558" s="49">
        <f>VLOOKUP(C558,[1]Sheet2!$A$1:$AS$610,22,FALSE)</f>
        <v>434590544875</v>
      </c>
      <c r="Y558" s="49">
        <f>VLOOKUP(C558,[1]Sheet2!$A$1:$AS$610,23,FALSE)</f>
        <v>0</v>
      </c>
      <c r="Z558" s="49">
        <f>VLOOKUP(C558,[1]Sheet2!$A$1:$AS$610,24,FALSE)</f>
        <v>0</v>
      </c>
      <c r="AA558" s="49">
        <f>VLOOKUP(C558,[1]Sheet2!$A$1:$AS$610,25,FALSE)</f>
        <v>10000000900</v>
      </c>
      <c r="AB558" s="49">
        <f>VLOOKUP(C558,[1]Sheet2!$A$1:$AS$610,26,FALSE)</f>
        <v>0</v>
      </c>
      <c r="AC558" s="49">
        <f>VLOOKUP(C558,[1]Sheet2!$A$1:$AS$610,27,FALSE)</f>
        <v>0</v>
      </c>
      <c r="AD558" s="49">
        <f>VLOOKUP(C558,[1]Sheet2!$A$1:$AS$610,28,FALSE)</f>
        <v>125307000301</v>
      </c>
      <c r="AE558" s="49">
        <f>VLOOKUP(C558,[1]Sheet2!$A$1:$AS$610,29,FALSE)</f>
        <v>2000000000</v>
      </c>
      <c r="AF558" s="49">
        <f t="shared" si="462"/>
        <v>485689765449</v>
      </c>
      <c r="AG558" s="49">
        <f>VLOOKUP(C558,[1]Sheet2!$A$1:$AS$610,31,FALSE)</f>
        <v>54394472050</v>
      </c>
      <c r="AH558" s="49">
        <f>VLOOKUP(C558,[1]Sheet2!$A$1:$AS$610,32,FALSE)</f>
        <v>187228830087</v>
      </c>
      <c r="AI558" s="49">
        <f>VLOOKUP(C558,[1]Sheet2!$A$1:$AS$610,33,FALSE)</f>
        <v>244066463312</v>
      </c>
      <c r="AJ558" s="49">
        <f t="shared" si="463"/>
        <v>79604815852</v>
      </c>
      <c r="AK558" s="49">
        <f>VLOOKUP(C558,[1]Sheet2!$A$1:$AS$610,35,FALSE)</f>
        <v>79604815852</v>
      </c>
      <c r="AL558" s="49">
        <f>VLOOKUP(C558,[1]Sheet2!$A$1:$AS$610,36,FALSE)</f>
        <v>0</v>
      </c>
      <c r="AM558" s="49">
        <f>VLOOKUP(C558,[1]Sheet2!$A$1:$AS$610,37,FALSE)</f>
        <v>0</v>
      </c>
      <c r="AN558" s="49">
        <f>VLOOKUP(C558,[1]Sheet2!$A$1:$AS$610,38,FALSE)</f>
        <v>0</v>
      </c>
      <c r="AO558" s="49">
        <f>VLOOKUP(C558,[1]Sheet2!$A$1:$AS$610,39,FALSE)</f>
        <v>0</v>
      </c>
      <c r="AP558" s="49">
        <f>VLOOKUP(C558,[1]Sheet2!$A$1:$AS$610,40,FALSE)</f>
        <v>0</v>
      </c>
      <c r="AQ558" s="49">
        <f t="shared" si="464"/>
        <v>0</v>
      </c>
      <c r="AR558" s="49">
        <f>VLOOKUP(C558,[1]Sheet2!$A$1:$AS$610,42,FALSE)</f>
        <v>0</v>
      </c>
      <c r="AS558" s="49">
        <f>VLOOKUP(C558,[1]Sheet2!$A$1:$AS$610,43,FALSE)</f>
        <v>0</v>
      </c>
      <c r="AT558" s="49">
        <f>VLOOKUP(C558,[1]Sheet2!$A$1:$AS$610,44,FALSE)</f>
        <v>0</v>
      </c>
      <c r="AU558" s="49">
        <f>VLOOKUP(C558,[1]Sheet2!$A$1:$AS$610,45,FALSE)</f>
        <v>0</v>
      </c>
      <c r="AV558" s="50">
        <f t="shared" si="465"/>
        <v>-79604815852</v>
      </c>
      <c r="AW558" s="50">
        <f t="shared" si="483"/>
        <v>79604815852</v>
      </c>
      <c r="AX558" s="44">
        <f t="shared" si="454"/>
        <v>0</v>
      </c>
    </row>
    <row r="559" spans="1:50" s="45" customFormat="1" ht="15" customHeight="1" x14ac:dyDescent="0.25">
      <c r="A559" s="37">
        <f t="shared" si="488"/>
        <v>416</v>
      </c>
      <c r="B559" s="37">
        <f t="shared" si="488"/>
        <v>3</v>
      </c>
      <c r="C559" s="38" t="s">
        <v>651</v>
      </c>
      <c r="D559" s="39" t="s">
        <v>176</v>
      </c>
      <c r="E559" s="40">
        <v>42732</v>
      </c>
      <c r="F559" s="41">
        <f t="shared" si="456"/>
        <v>1603198969453.9202</v>
      </c>
      <c r="G559" s="42">
        <f t="shared" si="457"/>
        <v>238730142814.60001</v>
      </c>
      <c r="H559" s="42">
        <f>VLOOKUP(C559,[1]Sheet2!$A$1:$AS$610,6,FALSE)</f>
        <v>115136174375</v>
      </c>
      <c r="I559" s="42">
        <f>VLOOKUP(C559,[1]Sheet2!$A$1:$AS$610,7,FALSE)</f>
        <v>18829331282</v>
      </c>
      <c r="J559" s="42">
        <f>VLOOKUP(C559,[1]Sheet2!$A$1:$AS$610,8,FALSE)</f>
        <v>15462598312.6</v>
      </c>
      <c r="K559" s="42">
        <f>VLOOKUP(C559,[1]Sheet2!$A$1:$AS$610,9,FALSE)</f>
        <v>89302038845</v>
      </c>
      <c r="L559" s="42">
        <f t="shared" si="458"/>
        <v>994136264000</v>
      </c>
      <c r="M559" s="42">
        <f>VLOOKUP(C559,[1]Sheet2!$A$1:$AS$610,11,FALSE)</f>
        <v>64259662000</v>
      </c>
      <c r="N559" s="42">
        <f>VLOOKUP(C559,[1]Sheet2!$A$1:$AS$610,12,FALSE)</f>
        <v>784744357000</v>
      </c>
      <c r="O559" s="42">
        <f>VLOOKUP(C559,[1]Sheet2!$A$1:$AS$610,13,FALSE)</f>
        <v>145132245000</v>
      </c>
      <c r="P559" s="42">
        <f t="shared" si="459"/>
        <v>370332562639.32001</v>
      </c>
      <c r="Q559" s="42">
        <f>VLOOKUP(C559,[1]Sheet2!$A$1:$AS$610,15,FALSE)</f>
        <v>18109760800</v>
      </c>
      <c r="R559" s="42">
        <f>VLOOKUP(C559,[1]Sheet2!$A$1:$AS$610,16,FALSE)</f>
        <v>0</v>
      </c>
      <c r="S559" s="42">
        <f>VLOOKUP(C559,[1]Sheet2!$A$1:$AS$610,17,FALSE)</f>
        <v>63121950839.32</v>
      </c>
      <c r="T559" s="42">
        <f>VLOOKUP(C559,[1]Sheet2!$A$1:$AS$610,18,FALSE)</f>
        <v>180351573000</v>
      </c>
      <c r="U559" s="42">
        <f>VLOOKUP(C559,[1]Sheet2!$A$1:$AS$610,19,FALSE)</f>
        <v>108749278000</v>
      </c>
      <c r="V559" s="42">
        <f t="shared" si="460"/>
        <v>1599512950453.9199</v>
      </c>
      <c r="W559" s="42">
        <f t="shared" si="461"/>
        <v>855896501663.42993</v>
      </c>
      <c r="X559" s="42">
        <f>VLOOKUP(C559,[1]Sheet2!$A$1:$AS$610,22,FALSE)</f>
        <v>622024575940.23999</v>
      </c>
      <c r="Y559" s="42">
        <f>VLOOKUP(C559,[1]Sheet2!$A$1:$AS$610,23,FALSE)</f>
        <v>3500000000</v>
      </c>
      <c r="Z559" s="42">
        <f>VLOOKUP(C559,[1]Sheet2!$A$1:$AS$610,24,FALSE)</f>
        <v>0</v>
      </c>
      <c r="AA559" s="42">
        <f>VLOOKUP(C559,[1]Sheet2!$A$1:$AS$610,25,FALSE)</f>
        <v>18740000000</v>
      </c>
      <c r="AB559" s="42">
        <f>VLOOKUP(C559,[1]Sheet2!$A$1:$AS$610,26,FALSE)</f>
        <v>2000000000</v>
      </c>
      <c r="AC559" s="42">
        <f>VLOOKUP(C559,[1]Sheet2!$A$1:$AS$610,27,FALSE)</f>
        <v>13396550565.700001</v>
      </c>
      <c r="AD559" s="42">
        <f>VLOOKUP(C559,[1]Sheet2!$A$1:$AS$610,28,FALSE)</f>
        <v>195235375157.48999</v>
      </c>
      <c r="AE559" s="42">
        <f>VLOOKUP(C559,[1]Sheet2!$A$1:$AS$610,29,FALSE)</f>
        <v>1000000000</v>
      </c>
      <c r="AF559" s="42">
        <f t="shared" si="462"/>
        <v>743616448790.48999</v>
      </c>
      <c r="AG559" s="42">
        <f>VLOOKUP(C559,[1]Sheet2!$A$1:$AS$610,31,FALSE)</f>
        <v>39833112993.690002</v>
      </c>
      <c r="AH559" s="42">
        <f>VLOOKUP(C559,[1]Sheet2!$A$1:$AS$610,32,FALSE)</f>
        <v>356520176414.34003</v>
      </c>
      <c r="AI559" s="42">
        <f>VLOOKUP(C559,[1]Sheet2!$A$1:$AS$610,33,FALSE)</f>
        <v>347263159382.46002</v>
      </c>
      <c r="AJ559" s="42">
        <f t="shared" si="463"/>
        <v>14963981000</v>
      </c>
      <c r="AK559" s="42">
        <f>VLOOKUP(C559,[1]Sheet2!$A$1:$AS$610,35,FALSE)</f>
        <v>14663981000</v>
      </c>
      <c r="AL559" s="42">
        <f>VLOOKUP(C559,[1]Sheet2!$A$1:$AS$610,36,FALSE)</f>
        <v>0</v>
      </c>
      <c r="AM559" s="42">
        <f>VLOOKUP(C559,[1]Sheet2!$A$1:$AS$610,37,FALSE)</f>
        <v>0</v>
      </c>
      <c r="AN559" s="42">
        <f>VLOOKUP(C559,[1]Sheet2!$A$1:$AS$610,38,FALSE)</f>
        <v>0</v>
      </c>
      <c r="AO559" s="42">
        <f>VLOOKUP(C559,[1]Sheet2!$A$1:$AS$610,39,FALSE)</f>
        <v>300000000</v>
      </c>
      <c r="AP559" s="42">
        <f>VLOOKUP(C559,[1]Sheet2!$A$1:$AS$610,40,FALSE)</f>
        <v>0</v>
      </c>
      <c r="AQ559" s="42">
        <f t="shared" si="464"/>
        <v>18650000000</v>
      </c>
      <c r="AR559" s="42">
        <f>VLOOKUP(C559,[1]Sheet2!$A$1:$AS$610,42,FALSE)</f>
        <v>0</v>
      </c>
      <c r="AS559" s="42">
        <f>VLOOKUP(C559,[1]Sheet2!$A$1:$AS$610,43,FALSE)</f>
        <v>3650000000</v>
      </c>
      <c r="AT559" s="42">
        <f>VLOOKUP(C559,[1]Sheet2!$A$1:$AS$610,44,FALSE)</f>
        <v>15000000000</v>
      </c>
      <c r="AU559" s="42">
        <f>VLOOKUP(C559,[1]Sheet2!$A$1:$AS$610,45,FALSE)</f>
        <v>0</v>
      </c>
      <c r="AV559" s="43">
        <f t="shared" si="465"/>
        <v>3686019000.0002441</v>
      </c>
      <c r="AW559" s="43">
        <f t="shared" si="483"/>
        <v>-3686019000</v>
      </c>
      <c r="AX559" s="44">
        <f t="shared" si="454"/>
        <v>2.44140625E-4</v>
      </c>
    </row>
    <row r="560" spans="1:50" s="45" customFormat="1" ht="15" customHeight="1" x14ac:dyDescent="0.25">
      <c r="A560" s="37">
        <f t="shared" si="488"/>
        <v>417</v>
      </c>
      <c r="B560" s="37">
        <f t="shared" si="488"/>
        <v>4</v>
      </c>
      <c r="C560" s="38" t="s">
        <v>652</v>
      </c>
      <c r="D560" s="39" t="s">
        <v>111</v>
      </c>
      <c r="E560" s="40">
        <v>42732</v>
      </c>
      <c r="F560" s="41">
        <f t="shared" si="456"/>
        <v>2374972190918</v>
      </c>
      <c r="G560" s="42">
        <f t="shared" si="457"/>
        <v>269053535001</v>
      </c>
      <c r="H560" s="42">
        <v>49308573570</v>
      </c>
      <c r="I560" s="42">
        <v>56828493381</v>
      </c>
      <c r="J560" s="42">
        <v>22291555000</v>
      </c>
      <c r="K560" s="42">
        <v>140624913050</v>
      </c>
      <c r="L560" s="42">
        <f t="shared" si="458"/>
        <v>1782786455000</v>
      </c>
      <c r="M560" s="42">
        <v>100785788000</v>
      </c>
      <c r="N560" s="42">
        <v>1162763206000</v>
      </c>
      <c r="O560" s="42">
        <v>519237461000</v>
      </c>
      <c r="P560" s="42">
        <f t="shared" si="459"/>
        <v>323132200917</v>
      </c>
      <c r="Q560" s="42">
        <v>7860626650</v>
      </c>
      <c r="R560" s="42">
        <v>0</v>
      </c>
      <c r="S560" s="42">
        <v>62661810267</v>
      </c>
      <c r="T560" s="42">
        <f>252609764000-209358120000</f>
        <v>43251644000</v>
      </c>
      <c r="U560" s="42">
        <v>209358120000</v>
      </c>
      <c r="V560" s="42">
        <f t="shared" si="460"/>
        <v>2381210267266</v>
      </c>
      <c r="W560" s="42">
        <f t="shared" si="461"/>
        <v>1469158084941</v>
      </c>
      <c r="X560" s="42">
        <v>1042016200080</v>
      </c>
      <c r="Y560" s="42">
        <v>225847916</v>
      </c>
      <c r="Z560" s="42">
        <v>0</v>
      </c>
      <c r="AA560" s="42">
        <v>51418700000</v>
      </c>
      <c r="AB560" s="42">
        <v>18845840000</v>
      </c>
      <c r="AC560" s="42">
        <v>7572837345</v>
      </c>
      <c r="AD560" s="42">
        <v>339078659600</v>
      </c>
      <c r="AE560" s="42">
        <v>10000000000</v>
      </c>
      <c r="AF560" s="42">
        <f t="shared" si="462"/>
        <v>912052182325</v>
      </c>
      <c r="AG560" s="42">
        <v>45646593600</v>
      </c>
      <c r="AH560" s="42">
        <v>405301071413</v>
      </c>
      <c r="AI560" s="42">
        <v>461104517312</v>
      </c>
      <c r="AJ560" s="42">
        <f t="shared" si="463"/>
        <v>34320823300</v>
      </c>
      <c r="AK560" s="42">
        <v>34320823300</v>
      </c>
      <c r="AL560" s="42">
        <v>0</v>
      </c>
      <c r="AM560" s="42">
        <v>0</v>
      </c>
      <c r="AN560" s="42">
        <v>0</v>
      </c>
      <c r="AO560" s="42">
        <v>0</v>
      </c>
      <c r="AP560" s="42">
        <v>0</v>
      </c>
      <c r="AQ560" s="42">
        <f t="shared" si="464"/>
        <v>28082746952</v>
      </c>
      <c r="AR560" s="42">
        <v>0</v>
      </c>
      <c r="AS560" s="42">
        <v>18000000000</v>
      </c>
      <c r="AT560" s="42">
        <v>10082746952</v>
      </c>
      <c r="AU560" s="42">
        <v>0</v>
      </c>
      <c r="AV560" s="43">
        <f t="shared" si="465"/>
        <v>-6238076348</v>
      </c>
      <c r="AW560" s="43">
        <f t="shared" si="483"/>
        <v>6238076348</v>
      </c>
      <c r="AX560" s="44">
        <f t="shared" si="454"/>
        <v>0</v>
      </c>
    </row>
    <row r="561" spans="1:50" s="45" customFormat="1" ht="15" customHeight="1" x14ac:dyDescent="0.25">
      <c r="A561" s="37">
        <f t="shared" si="488"/>
        <v>418</v>
      </c>
      <c r="B561" s="37">
        <f t="shared" si="488"/>
        <v>5</v>
      </c>
      <c r="C561" s="38" t="s">
        <v>653</v>
      </c>
      <c r="D561" s="39" t="s">
        <v>238</v>
      </c>
      <c r="E561" s="40">
        <v>42733</v>
      </c>
      <c r="F561" s="41">
        <f t="shared" si="456"/>
        <v>841683230410.21997</v>
      </c>
      <c r="G561" s="42">
        <f t="shared" si="457"/>
        <v>135474520542.75</v>
      </c>
      <c r="H561" s="42">
        <f>VLOOKUP(C561,[1]Sheet2!$A$1:$AS$610,6,FALSE)</f>
        <v>71686726968</v>
      </c>
      <c r="I561" s="42">
        <f>VLOOKUP(C561,[1]Sheet2!$A$1:$AS$610,7,FALSE)</f>
        <v>10895000000</v>
      </c>
      <c r="J561" s="42">
        <f>VLOOKUP(C561,[1]Sheet2!$A$1:$AS$610,8,FALSE)</f>
        <v>3315244154</v>
      </c>
      <c r="K561" s="42">
        <f>VLOOKUP(C561,[1]Sheet2!$A$1:$AS$610,9,FALSE)</f>
        <v>49577549420.75</v>
      </c>
      <c r="L561" s="42">
        <f t="shared" si="458"/>
        <v>590064203590</v>
      </c>
      <c r="M561" s="42">
        <f>VLOOKUP(C561,[1]Sheet2!$A$1:$AS$610,11,FALSE)</f>
        <v>52828387000</v>
      </c>
      <c r="N561" s="42">
        <f>VLOOKUP(C561,[1]Sheet2!$A$1:$AS$610,12,FALSE)</f>
        <v>412629281590</v>
      </c>
      <c r="O561" s="42">
        <f>VLOOKUP(C561,[1]Sheet2!$A$1:$AS$610,13,FALSE)</f>
        <v>124606535000</v>
      </c>
      <c r="P561" s="42">
        <f t="shared" si="459"/>
        <v>116144506277.47</v>
      </c>
      <c r="Q561" s="42">
        <f>VLOOKUP(C561,[1]Sheet2!$A$1:$AS$610,15,FALSE)</f>
        <v>0</v>
      </c>
      <c r="R561" s="42">
        <f>VLOOKUP(C561,[1]Sheet2!$A$1:$AS$610,16,FALSE)</f>
        <v>0</v>
      </c>
      <c r="S561" s="42">
        <f>VLOOKUP(C561,[1]Sheet2!$A$1:$AS$610,17,FALSE)</f>
        <v>30104384277.470001</v>
      </c>
      <c r="T561" s="42">
        <f>VLOOKUP(C561,[1]Sheet2!$A$1:$AS$610,18,FALSE)</f>
        <v>0</v>
      </c>
      <c r="U561" s="42">
        <f>VLOOKUP(C561,[1]Sheet2!$A$1:$AS$610,19,FALSE)</f>
        <v>86040122000</v>
      </c>
      <c r="V561" s="42">
        <f t="shared" si="460"/>
        <v>878514142478.02002</v>
      </c>
      <c r="W561" s="42">
        <f t="shared" si="461"/>
        <v>382442054073.01996</v>
      </c>
      <c r="X561" s="42">
        <f>VLOOKUP(C561,[1]Sheet2!$A$1:$AS$610,22,FALSE)</f>
        <v>264621714882.22</v>
      </c>
      <c r="Y561" s="42">
        <f>VLOOKUP(C561,[1]Sheet2!$A$1:$AS$610,23,FALSE)</f>
        <v>0</v>
      </c>
      <c r="Z561" s="42">
        <f>VLOOKUP(C561,[1]Sheet2!$A$1:$AS$610,24,FALSE)</f>
        <v>0</v>
      </c>
      <c r="AA561" s="42">
        <f>VLOOKUP(C561,[1]Sheet2!$A$1:$AS$610,25,FALSE)</f>
        <v>8382500000</v>
      </c>
      <c r="AB561" s="42">
        <f>VLOOKUP(C561,[1]Sheet2!$A$1:$AS$610,26,FALSE)</f>
        <v>18000000000</v>
      </c>
      <c r="AC561" s="42">
        <f>VLOOKUP(C561,[1]Sheet2!$A$1:$AS$610,27,FALSE)</f>
        <v>8258172696.8000002</v>
      </c>
      <c r="AD561" s="42">
        <f>VLOOKUP(C561,[1]Sheet2!$A$1:$AS$610,28,FALSE)</f>
        <v>82179666494</v>
      </c>
      <c r="AE561" s="42">
        <f>VLOOKUP(C561,[1]Sheet2!$A$1:$AS$610,29,FALSE)</f>
        <v>1000000000</v>
      </c>
      <c r="AF561" s="42">
        <f t="shared" si="462"/>
        <v>496072088405</v>
      </c>
      <c r="AG561" s="42">
        <f>VLOOKUP(C561,[1]Sheet2!$A$1:$AS$610,31,FALSE)</f>
        <v>55552760038</v>
      </c>
      <c r="AH561" s="42">
        <f>VLOOKUP(C561,[1]Sheet2!$A$1:$AS$610,32,FALSE)</f>
        <v>225309502092</v>
      </c>
      <c r="AI561" s="42">
        <f>VLOOKUP(C561,[1]Sheet2!$A$1:$AS$610,33,FALSE)</f>
        <v>215209826275</v>
      </c>
      <c r="AJ561" s="42">
        <f t="shared" si="463"/>
        <v>44830912067.800003</v>
      </c>
      <c r="AK561" s="42">
        <f>VLOOKUP(C561,[1]Sheet2!$A$1:$AS$610,35,FALSE)</f>
        <v>44830912067.800003</v>
      </c>
      <c r="AL561" s="42">
        <f>VLOOKUP(C561,[1]Sheet2!$A$1:$AS$610,36,FALSE)</f>
        <v>0</v>
      </c>
      <c r="AM561" s="42">
        <f>VLOOKUP(C561,[1]Sheet2!$A$1:$AS$610,37,FALSE)</f>
        <v>0</v>
      </c>
      <c r="AN561" s="42">
        <f>VLOOKUP(C561,[1]Sheet2!$A$1:$AS$610,38,FALSE)</f>
        <v>0</v>
      </c>
      <c r="AO561" s="42">
        <f>VLOOKUP(C561,[1]Sheet2!$A$1:$AS$610,39,FALSE)</f>
        <v>0</v>
      </c>
      <c r="AP561" s="42">
        <f>VLOOKUP(C561,[1]Sheet2!$A$1:$AS$610,40,FALSE)</f>
        <v>0</v>
      </c>
      <c r="AQ561" s="42">
        <f t="shared" si="464"/>
        <v>8000000000</v>
      </c>
      <c r="AR561" s="42">
        <f>VLOOKUP(C561,[1]Sheet2!$A$1:$AS$610,42,FALSE)</f>
        <v>0</v>
      </c>
      <c r="AS561" s="42">
        <f>VLOOKUP(C561,[1]Sheet2!$A$1:$AS$610,43,FALSE)</f>
        <v>8000000000</v>
      </c>
      <c r="AT561" s="42">
        <f>VLOOKUP(C561,[1]Sheet2!$A$1:$AS$610,44,FALSE)</f>
        <v>0</v>
      </c>
      <c r="AU561" s="42">
        <f>VLOOKUP(C561,[1]Sheet2!$A$1:$AS$610,45,FALSE)</f>
        <v>0</v>
      </c>
      <c r="AV561" s="43">
        <f t="shared" si="465"/>
        <v>-36830912067.800049</v>
      </c>
      <c r="AW561" s="43">
        <f t="shared" si="483"/>
        <v>36830912067.800003</v>
      </c>
      <c r="AX561" s="44">
        <f t="shared" si="454"/>
        <v>0</v>
      </c>
    </row>
    <row r="562" spans="1:50" s="45" customFormat="1" ht="15" customHeight="1" x14ac:dyDescent="0.25">
      <c r="A562" s="37">
        <f t="shared" si="488"/>
        <v>419</v>
      </c>
      <c r="B562" s="37">
        <f t="shared" si="488"/>
        <v>6</v>
      </c>
      <c r="C562" s="38" t="s">
        <v>654</v>
      </c>
      <c r="D562" s="39" t="s">
        <v>149</v>
      </c>
      <c r="E562" s="40">
        <v>42734</v>
      </c>
      <c r="F562" s="41">
        <f t="shared" si="456"/>
        <v>1590214773020.5</v>
      </c>
      <c r="G562" s="42">
        <f t="shared" si="457"/>
        <v>139116201806.5</v>
      </c>
      <c r="H562" s="42">
        <v>23333101500</v>
      </c>
      <c r="I562" s="42">
        <v>16822143861</v>
      </c>
      <c r="J562" s="42">
        <v>20099803911</v>
      </c>
      <c r="K562" s="42">
        <v>78861152534.5</v>
      </c>
      <c r="L562" s="42">
        <f t="shared" si="458"/>
        <v>1149894515126</v>
      </c>
      <c r="M562" s="42">
        <v>72673164000</v>
      </c>
      <c r="N562" s="42">
        <v>875367490126</v>
      </c>
      <c r="O562" s="42">
        <v>201853861000</v>
      </c>
      <c r="P562" s="42">
        <f t="shared" si="459"/>
        <v>301204056088</v>
      </c>
      <c r="Q562" s="42">
        <v>1662172000</v>
      </c>
      <c r="R562" s="42">
        <v>0</v>
      </c>
      <c r="S562" s="42">
        <v>44915684088</v>
      </c>
      <c r="T562" s="42">
        <v>125292553000</v>
      </c>
      <c r="U562" s="42">
        <v>129333647000</v>
      </c>
      <c r="V562" s="42">
        <f t="shared" si="460"/>
        <v>1677815752570.8</v>
      </c>
      <c r="W562" s="42">
        <f t="shared" si="461"/>
        <v>980889407371.36011</v>
      </c>
      <c r="X562" s="42">
        <v>667255050388.56006</v>
      </c>
      <c r="Y562" s="42">
        <v>0</v>
      </c>
      <c r="Z562" s="42">
        <v>0</v>
      </c>
      <c r="AA562" s="42">
        <v>20629122000</v>
      </c>
      <c r="AB562" s="42">
        <v>8338431465.1000004</v>
      </c>
      <c r="AC562" s="42">
        <v>4015524536.0999999</v>
      </c>
      <c r="AD562" s="42">
        <v>277651278981.60004</v>
      </c>
      <c r="AE562" s="42">
        <v>3000000000</v>
      </c>
      <c r="AF562" s="42">
        <f t="shared" si="462"/>
        <v>696926345199.43994</v>
      </c>
      <c r="AG562" s="42">
        <v>22178125300</v>
      </c>
      <c r="AH562" s="42">
        <v>317037848358</v>
      </c>
      <c r="AI562" s="42">
        <v>357710371541.44</v>
      </c>
      <c r="AJ562" s="42">
        <f t="shared" si="463"/>
        <v>92600979550.300003</v>
      </c>
      <c r="AK562" s="42">
        <v>92600979550.300003</v>
      </c>
      <c r="AL562" s="42">
        <v>0</v>
      </c>
      <c r="AM562" s="42">
        <v>0</v>
      </c>
      <c r="AN562" s="42">
        <v>0</v>
      </c>
      <c r="AO562" s="42">
        <v>0</v>
      </c>
      <c r="AP562" s="42">
        <v>0</v>
      </c>
      <c r="AQ562" s="42">
        <f t="shared" si="464"/>
        <v>5000000000</v>
      </c>
      <c r="AR562" s="42">
        <v>0</v>
      </c>
      <c r="AS562" s="42">
        <v>5000000000</v>
      </c>
      <c r="AT562" s="42">
        <v>0</v>
      </c>
      <c r="AU562" s="42">
        <v>0</v>
      </c>
      <c r="AV562" s="43">
        <f t="shared" si="465"/>
        <v>-87600979550.300049</v>
      </c>
      <c r="AW562" s="43">
        <f t="shared" si="483"/>
        <v>87600979550.300003</v>
      </c>
      <c r="AX562" s="44">
        <f t="shared" si="454"/>
        <v>0</v>
      </c>
    </row>
    <row r="563" spans="1:50" s="45" customFormat="1" ht="15" customHeight="1" x14ac:dyDescent="0.25">
      <c r="A563" s="37">
        <f t="shared" si="488"/>
        <v>420</v>
      </c>
      <c r="B563" s="37">
        <f t="shared" si="488"/>
        <v>7</v>
      </c>
      <c r="C563" s="47" t="s">
        <v>655</v>
      </c>
      <c r="D563" s="39" t="s">
        <v>176</v>
      </c>
      <c r="E563" s="40">
        <v>42719</v>
      </c>
      <c r="F563" s="48">
        <f t="shared" si="456"/>
        <v>1073576498456</v>
      </c>
      <c r="G563" s="42">
        <f t="shared" si="457"/>
        <v>42840256601</v>
      </c>
      <c r="H563" s="42">
        <v>15406941401</v>
      </c>
      <c r="I563" s="42">
        <v>18283315200</v>
      </c>
      <c r="J563" s="42">
        <v>4000000000</v>
      </c>
      <c r="K563" s="42">
        <v>5150000000</v>
      </c>
      <c r="L563" s="42">
        <f t="shared" si="458"/>
        <v>905798343124</v>
      </c>
      <c r="M563" s="42">
        <v>342517343124</v>
      </c>
      <c r="N563" s="42">
        <v>403831514000</v>
      </c>
      <c r="O563" s="42">
        <v>159449486000</v>
      </c>
      <c r="P563" s="42">
        <f t="shared" si="459"/>
        <v>124937898731</v>
      </c>
      <c r="Q563" s="42">
        <v>20510000000</v>
      </c>
      <c r="R563" s="42">
        <v>0</v>
      </c>
      <c r="S563" s="42">
        <v>45382281531</v>
      </c>
      <c r="T563" s="42">
        <v>7500000000</v>
      </c>
      <c r="U563" s="42">
        <f>47703654000+3841963200</f>
        <v>51545617200</v>
      </c>
      <c r="V563" s="42">
        <f t="shared" si="460"/>
        <v>1136576498456</v>
      </c>
      <c r="W563" s="42">
        <f t="shared" si="461"/>
        <v>500785049825</v>
      </c>
      <c r="X563" s="42">
        <v>325974985837</v>
      </c>
      <c r="Y563" s="42">
        <v>0</v>
      </c>
      <c r="Z563" s="42">
        <v>0</v>
      </c>
      <c r="AA563" s="42">
        <v>16154157260</v>
      </c>
      <c r="AB563" s="42">
        <v>31050000000</v>
      </c>
      <c r="AC563" s="42">
        <v>2566325660</v>
      </c>
      <c r="AD563" s="42">
        <v>123039581068</v>
      </c>
      <c r="AE563" s="42">
        <v>2000000000</v>
      </c>
      <c r="AF563" s="42">
        <f t="shared" si="462"/>
        <v>635791448631</v>
      </c>
      <c r="AG563" s="42">
        <v>35070188701</v>
      </c>
      <c r="AH563" s="42">
        <v>304002595000</v>
      </c>
      <c r="AI563" s="42">
        <v>296718664930</v>
      </c>
      <c r="AJ563" s="42">
        <f t="shared" si="463"/>
        <v>73500000000</v>
      </c>
      <c r="AK563" s="42">
        <v>73500000000</v>
      </c>
      <c r="AL563" s="42">
        <v>0</v>
      </c>
      <c r="AM563" s="42">
        <v>0</v>
      </c>
      <c r="AN563" s="42">
        <v>0</v>
      </c>
      <c r="AO563" s="42">
        <v>0</v>
      </c>
      <c r="AP563" s="42">
        <v>0</v>
      </c>
      <c r="AQ563" s="42">
        <f t="shared" si="464"/>
        <v>10500000000</v>
      </c>
      <c r="AR563" s="42">
        <v>0</v>
      </c>
      <c r="AS563" s="42">
        <v>10500000000</v>
      </c>
      <c r="AT563" s="42">
        <v>0</v>
      </c>
      <c r="AU563" s="42">
        <v>0</v>
      </c>
      <c r="AV563" s="43">
        <f t="shared" si="465"/>
        <v>-63000000000</v>
      </c>
      <c r="AW563" s="43">
        <f t="shared" si="483"/>
        <v>63000000000</v>
      </c>
      <c r="AX563" s="44">
        <f t="shared" si="454"/>
        <v>0</v>
      </c>
    </row>
    <row r="564" spans="1:50" s="45" customFormat="1" ht="15" customHeight="1" x14ac:dyDescent="0.25">
      <c r="A564" s="37">
        <f t="shared" si="488"/>
        <v>421</v>
      </c>
      <c r="B564" s="37">
        <f t="shared" si="488"/>
        <v>8</v>
      </c>
      <c r="C564" s="38" t="s">
        <v>656</v>
      </c>
      <c r="D564" s="39" t="s">
        <v>111</v>
      </c>
      <c r="E564" s="40">
        <v>42733</v>
      </c>
      <c r="F564" s="41">
        <f t="shared" si="456"/>
        <v>1833758150546.3101</v>
      </c>
      <c r="G564" s="42">
        <f t="shared" si="457"/>
        <v>170294219546.31</v>
      </c>
      <c r="H564" s="42">
        <v>53901083054.009995</v>
      </c>
      <c r="I564" s="42">
        <v>20280294036.799999</v>
      </c>
      <c r="J564" s="42">
        <v>11303149643.5</v>
      </c>
      <c r="K564" s="42">
        <v>84809692812</v>
      </c>
      <c r="L564" s="42">
        <f t="shared" si="458"/>
        <v>1493293040000</v>
      </c>
      <c r="M564" s="42">
        <v>97901885000</v>
      </c>
      <c r="N564" s="42">
        <v>998650731000</v>
      </c>
      <c r="O564" s="42">
        <v>396740424000</v>
      </c>
      <c r="P564" s="42">
        <f t="shared" si="459"/>
        <v>170170891000</v>
      </c>
      <c r="Q564" s="42">
        <v>1700000000</v>
      </c>
      <c r="R564" s="42">
        <v>0</v>
      </c>
      <c r="S564" s="42">
        <v>42373716000</v>
      </c>
      <c r="T564" s="42">
        <v>7500000000</v>
      </c>
      <c r="U564" s="42">
        <v>118597175000</v>
      </c>
      <c r="V564" s="42">
        <f t="shared" si="460"/>
        <v>1824001732263.3101</v>
      </c>
      <c r="W564" s="42">
        <f t="shared" si="461"/>
        <v>1132948841446.3101</v>
      </c>
      <c r="X564" s="42">
        <v>861941535812.14001</v>
      </c>
      <c r="Y564" s="42">
        <v>350000000</v>
      </c>
      <c r="Z564" s="42">
        <v>0</v>
      </c>
      <c r="AA564" s="42">
        <v>26811014643.889999</v>
      </c>
      <c r="AB564" s="42">
        <v>1048691000</v>
      </c>
      <c r="AC564" s="42">
        <v>7758163390.2799997</v>
      </c>
      <c r="AD564" s="42">
        <v>234039436600</v>
      </c>
      <c r="AE564" s="42">
        <v>1000000000</v>
      </c>
      <c r="AF564" s="42">
        <f t="shared" si="462"/>
        <v>691052890817</v>
      </c>
      <c r="AG564" s="42">
        <v>38445085600</v>
      </c>
      <c r="AH564" s="42">
        <v>377092440876</v>
      </c>
      <c r="AI564" s="42">
        <v>275515364341</v>
      </c>
      <c r="AJ564" s="42">
        <f t="shared" si="463"/>
        <v>7343581717</v>
      </c>
      <c r="AK564" s="42">
        <v>7343581717</v>
      </c>
      <c r="AL564" s="42">
        <v>0</v>
      </c>
      <c r="AM564" s="42">
        <v>0</v>
      </c>
      <c r="AN564" s="42">
        <v>0</v>
      </c>
      <c r="AO564" s="42">
        <v>0</v>
      </c>
      <c r="AP564" s="42">
        <v>0</v>
      </c>
      <c r="AQ564" s="42">
        <f t="shared" si="464"/>
        <v>17100000000</v>
      </c>
      <c r="AR564" s="42">
        <v>0</v>
      </c>
      <c r="AS564" s="42">
        <v>0</v>
      </c>
      <c r="AT564" s="42">
        <v>17100000000</v>
      </c>
      <c r="AU564" s="42">
        <v>0</v>
      </c>
      <c r="AV564" s="43">
        <f t="shared" si="465"/>
        <v>9756418283</v>
      </c>
      <c r="AW564" s="43">
        <f t="shared" si="483"/>
        <v>-9756418283</v>
      </c>
      <c r="AX564" s="44">
        <f t="shared" si="454"/>
        <v>0</v>
      </c>
    </row>
    <row r="565" spans="1:50" s="45" customFormat="1" ht="15" customHeight="1" x14ac:dyDescent="0.25">
      <c r="A565" s="37">
        <f t="shared" si="488"/>
        <v>422</v>
      </c>
      <c r="B565" s="37">
        <f t="shared" si="488"/>
        <v>9</v>
      </c>
      <c r="C565" s="38" t="s">
        <v>657</v>
      </c>
      <c r="D565" s="39" t="s">
        <v>101</v>
      </c>
      <c r="E565" s="40">
        <v>42720</v>
      </c>
      <c r="F565" s="41">
        <f t="shared" si="456"/>
        <v>782039442643.32007</v>
      </c>
      <c r="G565" s="42">
        <f t="shared" si="457"/>
        <v>32153699104.040001</v>
      </c>
      <c r="H565" s="42">
        <v>14029000000</v>
      </c>
      <c r="I565" s="42">
        <v>7313798500</v>
      </c>
      <c r="J565" s="42">
        <v>912766923</v>
      </c>
      <c r="K565" s="42">
        <v>9898133681.0400009</v>
      </c>
      <c r="L565" s="42">
        <f t="shared" si="458"/>
        <v>700188156804</v>
      </c>
      <c r="M565" s="42">
        <v>57553342804</v>
      </c>
      <c r="N565" s="42">
        <v>464125442000</v>
      </c>
      <c r="O565" s="42">
        <v>178509372000</v>
      </c>
      <c r="P565" s="42">
        <f t="shared" si="459"/>
        <v>49697586735.279999</v>
      </c>
      <c r="Q565" s="42">
        <v>0</v>
      </c>
      <c r="R565" s="42">
        <v>0</v>
      </c>
      <c r="S565" s="42">
        <v>42197586735.279999</v>
      </c>
      <c r="T565" s="42">
        <v>7500000000</v>
      </c>
      <c r="U565" s="42">
        <v>0</v>
      </c>
      <c r="V565" s="42">
        <f t="shared" si="460"/>
        <v>833727781059.32007</v>
      </c>
      <c r="W565" s="42">
        <f t="shared" si="461"/>
        <v>394940859546.16998</v>
      </c>
      <c r="X565" s="42">
        <v>364478059756.16998</v>
      </c>
      <c r="Y565" s="42">
        <v>0</v>
      </c>
      <c r="Z565" s="42">
        <v>0</v>
      </c>
      <c r="AA565" s="42">
        <v>19443200000</v>
      </c>
      <c r="AB565" s="42">
        <v>4570885000</v>
      </c>
      <c r="AC565" s="42">
        <v>0</v>
      </c>
      <c r="AD565" s="42">
        <v>822411656</v>
      </c>
      <c r="AE565" s="42">
        <v>5626303134</v>
      </c>
      <c r="AF565" s="42">
        <f t="shared" si="462"/>
        <v>438786921513.15002</v>
      </c>
      <c r="AG565" s="42">
        <v>35321855400</v>
      </c>
      <c r="AH565" s="42">
        <v>151562355579.14999</v>
      </c>
      <c r="AI565" s="42">
        <v>251902710534</v>
      </c>
      <c r="AJ565" s="42">
        <f t="shared" si="463"/>
        <v>51688338416</v>
      </c>
      <c r="AK565" s="42">
        <v>51688338416</v>
      </c>
      <c r="AL565" s="42">
        <v>0</v>
      </c>
      <c r="AM565" s="42">
        <v>0</v>
      </c>
      <c r="AN565" s="42">
        <v>0</v>
      </c>
      <c r="AO565" s="42">
        <v>0</v>
      </c>
      <c r="AP565" s="42">
        <v>0</v>
      </c>
      <c r="AQ565" s="42">
        <f t="shared" si="464"/>
        <v>0</v>
      </c>
      <c r="AR565" s="42">
        <v>0</v>
      </c>
      <c r="AS565" s="42">
        <v>0</v>
      </c>
      <c r="AT565" s="42">
        <v>0</v>
      </c>
      <c r="AU565" s="42">
        <v>0</v>
      </c>
      <c r="AV565" s="43">
        <f t="shared" si="465"/>
        <v>-51688338416</v>
      </c>
      <c r="AW565" s="43">
        <f t="shared" si="483"/>
        <v>51688338416</v>
      </c>
      <c r="AX565" s="44">
        <f t="shared" si="454"/>
        <v>0</v>
      </c>
    </row>
    <row r="566" spans="1:50" s="45" customFormat="1" ht="15" customHeight="1" x14ac:dyDescent="0.25">
      <c r="A566" s="37">
        <f t="shared" si="488"/>
        <v>423</v>
      </c>
      <c r="B566" s="37">
        <f t="shared" si="488"/>
        <v>10</v>
      </c>
      <c r="C566" s="47" t="s">
        <v>658</v>
      </c>
      <c r="D566" s="39" t="s">
        <v>258</v>
      </c>
      <c r="E566" s="40">
        <v>42734</v>
      </c>
      <c r="F566" s="48">
        <f t="shared" si="456"/>
        <v>1307783709106.8501</v>
      </c>
      <c r="G566" s="42">
        <f t="shared" si="457"/>
        <v>300000000000</v>
      </c>
      <c r="H566" s="42">
        <v>138882000000</v>
      </c>
      <c r="I566" s="42">
        <v>23006000000</v>
      </c>
      <c r="J566" s="42">
        <v>5352000000</v>
      </c>
      <c r="K566" s="42">
        <v>132760000000</v>
      </c>
      <c r="L566" s="42">
        <f t="shared" si="458"/>
        <v>843218951584</v>
      </c>
      <c r="M566" s="42">
        <v>55668762776</v>
      </c>
      <c r="N566" s="42">
        <v>653125179808</v>
      </c>
      <c r="O566" s="42">
        <v>134425009000</v>
      </c>
      <c r="P566" s="42">
        <f t="shared" si="459"/>
        <v>164564757522.85001</v>
      </c>
      <c r="Q566" s="42">
        <v>9000000000</v>
      </c>
      <c r="R566" s="42">
        <v>0</v>
      </c>
      <c r="S566" s="42">
        <v>60909871522.849998</v>
      </c>
      <c r="T566" s="42">
        <v>94654886000</v>
      </c>
      <c r="U566" s="42">
        <v>0</v>
      </c>
      <c r="V566" s="42">
        <f t="shared" si="460"/>
        <v>1358971263504.8701</v>
      </c>
      <c r="W566" s="42">
        <f t="shared" si="461"/>
        <v>588467071001.87012</v>
      </c>
      <c r="X566" s="42">
        <v>532611900899.83002</v>
      </c>
      <c r="Y566" s="42">
        <v>0</v>
      </c>
      <c r="Z566" s="42">
        <v>0</v>
      </c>
      <c r="AA566" s="42">
        <v>33254900000</v>
      </c>
      <c r="AB566" s="42">
        <v>19632471322.040001</v>
      </c>
      <c r="AC566" s="42">
        <v>0</v>
      </c>
      <c r="AD566" s="42">
        <v>912798780</v>
      </c>
      <c r="AE566" s="42">
        <v>2055000000</v>
      </c>
      <c r="AF566" s="42">
        <f t="shared" si="462"/>
        <v>770504192503</v>
      </c>
      <c r="AG566" s="42">
        <v>121405302060</v>
      </c>
      <c r="AH566" s="42">
        <v>338681372690</v>
      </c>
      <c r="AI566" s="42">
        <v>310417517753</v>
      </c>
      <c r="AJ566" s="42">
        <f t="shared" si="463"/>
        <v>66639554398.020004</v>
      </c>
      <c r="AK566" s="42">
        <v>66639554398.020004</v>
      </c>
      <c r="AL566" s="42">
        <v>0</v>
      </c>
      <c r="AM566" s="42">
        <v>0</v>
      </c>
      <c r="AN566" s="42">
        <v>0</v>
      </c>
      <c r="AO566" s="42">
        <v>0</v>
      </c>
      <c r="AP566" s="42">
        <v>0</v>
      </c>
      <c r="AQ566" s="42">
        <f t="shared" si="464"/>
        <v>15452000000</v>
      </c>
      <c r="AR566" s="42">
        <v>0</v>
      </c>
      <c r="AS566" s="42">
        <v>15452000000</v>
      </c>
      <c r="AT566" s="42">
        <v>0</v>
      </c>
      <c r="AU566" s="42">
        <v>0</v>
      </c>
      <c r="AV566" s="43">
        <f t="shared" si="465"/>
        <v>-51187554398.02002</v>
      </c>
      <c r="AW566" s="43">
        <f t="shared" si="483"/>
        <v>51187554398.020004</v>
      </c>
      <c r="AX566" s="44">
        <f t="shared" si="454"/>
        <v>0</v>
      </c>
    </row>
    <row r="567" spans="1:50" s="45" customFormat="1" ht="15" customHeight="1" x14ac:dyDescent="0.25">
      <c r="A567" s="51" t="s">
        <v>121</v>
      </c>
      <c r="B567" s="51" t="s">
        <v>121</v>
      </c>
      <c r="C567" s="52" t="s">
        <v>122</v>
      </c>
      <c r="D567" s="53"/>
      <c r="E567" s="53"/>
      <c r="F567" s="54">
        <f>SUM(F557:F564)</f>
        <v>11935226451820.451</v>
      </c>
      <c r="G567" s="54">
        <f t="shared" ref="G567:AX567" si="489">SUM(G557:G564)</f>
        <v>1191963775690.1599</v>
      </c>
      <c r="H567" s="54">
        <f t="shared" si="489"/>
        <v>349032010794.01001</v>
      </c>
      <c r="I567" s="54">
        <f t="shared" si="489"/>
        <v>167917300276.79999</v>
      </c>
      <c r="J567" s="54">
        <f t="shared" si="489"/>
        <v>92578934021.100006</v>
      </c>
      <c r="K567" s="54">
        <f t="shared" si="489"/>
        <v>582435530598.25</v>
      </c>
      <c r="L567" s="54">
        <f t="shared" si="489"/>
        <v>9024056689383</v>
      </c>
      <c r="M567" s="54">
        <f t="shared" si="489"/>
        <v>850638262667</v>
      </c>
      <c r="N567" s="54">
        <f t="shared" si="489"/>
        <v>6115315550716</v>
      </c>
      <c r="O567" s="54">
        <f t="shared" si="489"/>
        <v>2058102876000</v>
      </c>
      <c r="P567" s="54">
        <f t="shared" si="489"/>
        <v>1719205986747.29</v>
      </c>
      <c r="Q567" s="54">
        <f t="shared" si="489"/>
        <v>54568007035</v>
      </c>
      <c r="R567" s="54">
        <f t="shared" si="489"/>
        <v>0</v>
      </c>
      <c r="S567" s="54">
        <f t="shared" si="489"/>
        <v>365694091512.29004</v>
      </c>
      <c r="T567" s="54">
        <f t="shared" si="489"/>
        <v>378895770000</v>
      </c>
      <c r="U567" s="54">
        <f t="shared" si="489"/>
        <v>920048118200</v>
      </c>
      <c r="V567" s="54">
        <f t="shared" si="489"/>
        <v>12217153553561.002</v>
      </c>
      <c r="W567" s="54">
        <f t="shared" si="489"/>
        <v>6926061087360.0703</v>
      </c>
      <c r="X567" s="54">
        <f t="shared" si="489"/>
        <v>4969389695514.71</v>
      </c>
      <c r="Y567" s="54">
        <f t="shared" si="489"/>
        <v>4075847916</v>
      </c>
      <c r="Z567" s="54">
        <f t="shared" si="489"/>
        <v>0</v>
      </c>
      <c r="AA567" s="54">
        <f t="shared" si="489"/>
        <v>173169158803.89001</v>
      </c>
      <c r="AB567" s="54">
        <f t="shared" si="489"/>
        <v>80750962465.100006</v>
      </c>
      <c r="AC567" s="54">
        <f t="shared" si="489"/>
        <v>46877251258.279999</v>
      </c>
      <c r="AD567" s="54">
        <f t="shared" si="489"/>
        <v>1628798171402.0901</v>
      </c>
      <c r="AE567" s="54">
        <f t="shared" si="489"/>
        <v>23000000000</v>
      </c>
      <c r="AF567" s="54">
        <f t="shared" si="489"/>
        <v>5291092466200.9297</v>
      </c>
      <c r="AG567" s="54">
        <f t="shared" si="489"/>
        <v>382923149782.69</v>
      </c>
      <c r="AH567" s="54">
        <f t="shared" si="489"/>
        <v>2441294994530.3398</v>
      </c>
      <c r="AI567" s="54">
        <f t="shared" si="489"/>
        <v>2466874321887.8999</v>
      </c>
      <c r="AJ567" s="54">
        <f t="shared" si="489"/>
        <v>377159848692.54999</v>
      </c>
      <c r="AK567" s="54">
        <f t="shared" si="489"/>
        <v>375919848692.54999</v>
      </c>
      <c r="AL567" s="54">
        <f t="shared" si="489"/>
        <v>0</v>
      </c>
      <c r="AM567" s="54">
        <f t="shared" si="489"/>
        <v>0</v>
      </c>
      <c r="AN567" s="54">
        <f t="shared" si="489"/>
        <v>0</v>
      </c>
      <c r="AO567" s="54">
        <f t="shared" si="489"/>
        <v>1240000000</v>
      </c>
      <c r="AP567" s="54">
        <f t="shared" si="489"/>
        <v>0</v>
      </c>
      <c r="AQ567" s="54">
        <f t="shared" si="489"/>
        <v>95232746952</v>
      </c>
      <c r="AR567" s="54">
        <f t="shared" si="489"/>
        <v>0</v>
      </c>
      <c r="AS567" s="54">
        <f t="shared" si="489"/>
        <v>52050000000</v>
      </c>
      <c r="AT567" s="54">
        <f t="shared" si="489"/>
        <v>42182746952</v>
      </c>
      <c r="AU567" s="54">
        <f t="shared" si="489"/>
        <v>1000000000</v>
      </c>
      <c r="AV567" s="54">
        <f t="shared" si="489"/>
        <v>-281927101740.55005</v>
      </c>
      <c r="AW567" s="54">
        <f t="shared" si="489"/>
        <v>281927101740.54999</v>
      </c>
      <c r="AX567" s="55">
        <f t="shared" si="489"/>
        <v>4.9591064453125E-5</v>
      </c>
    </row>
    <row r="568" spans="1:50" s="45" customFormat="1" ht="15" customHeight="1" x14ac:dyDescent="0.25">
      <c r="A568" s="51" t="s">
        <v>123</v>
      </c>
      <c r="B568" s="51" t="s">
        <v>123</v>
      </c>
      <c r="C568" s="52" t="s">
        <v>124</v>
      </c>
      <c r="D568" s="53"/>
      <c r="E568" s="53"/>
      <c r="F568" s="54">
        <f>SUM(F565:F566)</f>
        <v>2089823151750.1702</v>
      </c>
      <c r="G568" s="54">
        <f t="shared" ref="G568:AX568" si="490">SUM(G565:G566)</f>
        <v>332153699104.03998</v>
      </c>
      <c r="H568" s="54">
        <f t="shared" si="490"/>
        <v>152911000000</v>
      </c>
      <c r="I568" s="54">
        <f t="shared" si="490"/>
        <v>30319798500</v>
      </c>
      <c r="J568" s="54">
        <f t="shared" si="490"/>
        <v>6264766923</v>
      </c>
      <c r="K568" s="54">
        <f t="shared" si="490"/>
        <v>142658133681.04001</v>
      </c>
      <c r="L568" s="54">
        <f t="shared" si="490"/>
        <v>1543407108388</v>
      </c>
      <c r="M568" s="54">
        <f t="shared" si="490"/>
        <v>113222105580</v>
      </c>
      <c r="N568" s="54">
        <f t="shared" si="490"/>
        <v>1117250621808</v>
      </c>
      <c r="O568" s="54">
        <f t="shared" si="490"/>
        <v>312934381000</v>
      </c>
      <c r="P568" s="54">
        <f t="shared" si="490"/>
        <v>214262344258.13</v>
      </c>
      <c r="Q568" s="54">
        <f t="shared" si="490"/>
        <v>9000000000</v>
      </c>
      <c r="R568" s="54">
        <f t="shared" si="490"/>
        <v>0</v>
      </c>
      <c r="S568" s="54">
        <f t="shared" si="490"/>
        <v>103107458258.13</v>
      </c>
      <c r="T568" s="54">
        <f t="shared" si="490"/>
        <v>102154886000</v>
      </c>
      <c r="U568" s="54">
        <f t="shared" si="490"/>
        <v>0</v>
      </c>
      <c r="V568" s="54">
        <f t="shared" si="490"/>
        <v>2192699044564.1902</v>
      </c>
      <c r="W568" s="54">
        <f t="shared" si="490"/>
        <v>983407930548.04004</v>
      </c>
      <c r="X568" s="54">
        <f t="shared" si="490"/>
        <v>897089960656</v>
      </c>
      <c r="Y568" s="54">
        <f t="shared" si="490"/>
        <v>0</v>
      </c>
      <c r="Z568" s="54">
        <f t="shared" si="490"/>
        <v>0</v>
      </c>
      <c r="AA568" s="54">
        <f t="shared" si="490"/>
        <v>52698100000</v>
      </c>
      <c r="AB568" s="54">
        <f t="shared" si="490"/>
        <v>24203356322.040001</v>
      </c>
      <c r="AC568" s="54">
        <f t="shared" si="490"/>
        <v>0</v>
      </c>
      <c r="AD568" s="54">
        <f t="shared" si="490"/>
        <v>1735210436</v>
      </c>
      <c r="AE568" s="54">
        <f t="shared" si="490"/>
        <v>7681303134</v>
      </c>
      <c r="AF568" s="54">
        <f t="shared" si="490"/>
        <v>1209291114016.1499</v>
      </c>
      <c r="AG568" s="54">
        <f t="shared" si="490"/>
        <v>156727157460</v>
      </c>
      <c r="AH568" s="54">
        <f t="shared" si="490"/>
        <v>490243728269.15002</v>
      </c>
      <c r="AI568" s="54">
        <f t="shared" si="490"/>
        <v>562320228287</v>
      </c>
      <c r="AJ568" s="54">
        <f t="shared" si="490"/>
        <v>118327892814.02</v>
      </c>
      <c r="AK568" s="54">
        <f t="shared" si="490"/>
        <v>118327892814.02</v>
      </c>
      <c r="AL568" s="54">
        <f t="shared" si="490"/>
        <v>0</v>
      </c>
      <c r="AM568" s="54">
        <f t="shared" si="490"/>
        <v>0</v>
      </c>
      <c r="AN568" s="54">
        <f t="shared" si="490"/>
        <v>0</v>
      </c>
      <c r="AO568" s="54">
        <f t="shared" si="490"/>
        <v>0</v>
      </c>
      <c r="AP568" s="54">
        <f t="shared" si="490"/>
        <v>0</v>
      </c>
      <c r="AQ568" s="54">
        <f t="shared" si="490"/>
        <v>15452000000</v>
      </c>
      <c r="AR568" s="54">
        <f t="shared" si="490"/>
        <v>0</v>
      </c>
      <c r="AS568" s="54">
        <f t="shared" si="490"/>
        <v>15452000000</v>
      </c>
      <c r="AT568" s="54">
        <f t="shared" si="490"/>
        <v>0</v>
      </c>
      <c r="AU568" s="54">
        <f t="shared" si="490"/>
        <v>0</v>
      </c>
      <c r="AV568" s="54">
        <f t="shared" si="490"/>
        <v>-102875892814.02002</v>
      </c>
      <c r="AW568" s="54">
        <f t="shared" si="490"/>
        <v>102875892814.02</v>
      </c>
      <c r="AX568" s="55">
        <f t="shared" si="490"/>
        <v>0</v>
      </c>
    </row>
    <row r="569" spans="1:50" s="45" customFormat="1" ht="15" customHeight="1" x14ac:dyDescent="0.25">
      <c r="A569" s="51" t="s">
        <v>125</v>
      </c>
      <c r="B569" s="51" t="s">
        <v>125</v>
      </c>
      <c r="C569" s="52" t="s">
        <v>659</v>
      </c>
      <c r="D569" s="53"/>
      <c r="E569" s="53"/>
      <c r="F569" s="54">
        <f t="shared" ref="F569:AX569" si="491">F567+F568</f>
        <v>14025049603570.621</v>
      </c>
      <c r="G569" s="54">
        <f t="shared" si="491"/>
        <v>1524117474794.2</v>
      </c>
      <c r="H569" s="54">
        <f t="shared" si="491"/>
        <v>501943010794.01001</v>
      </c>
      <c r="I569" s="54">
        <f t="shared" si="491"/>
        <v>198237098776.79999</v>
      </c>
      <c r="J569" s="54">
        <f t="shared" si="491"/>
        <v>98843700944.100006</v>
      </c>
      <c r="K569" s="54">
        <f t="shared" si="491"/>
        <v>725093664279.29004</v>
      </c>
      <c r="L569" s="54">
        <f t="shared" si="491"/>
        <v>10567463797771</v>
      </c>
      <c r="M569" s="54">
        <f t="shared" si="491"/>
        <v>963860368247</v>
      </c>
      <c r="N569" s="54">
        <f t="shared" si="491"/>
        <v>7232566172524</v>
      </c>
      <c r="O569" s="54">
        <f t="shared" si="491"/>
        <v>2371037257000</v>
      </c>
      <c r="P569" s="54">
        <f t="shared" si="491"/>
        <v>1933468331005.4199</v>
      </c>
      <c r="Q569" s="54">
        <f t="shared" si="491"/>
        <v>63568007035</v>
      </c>
      <c r="R569" s="54">
        <f t="shared" si="491"/>
        <v>0</v>
      </c>
      <c r="S569" s="54">
        <f t="shared" si="491"/>
        <v>468801549770.42004</v>
      </c>
      <c r="T569" s="54">
        <f t="shared" si="491"/>
        <v>481050656000</v>
      </c>
      <c r="U569" s="54">
        <f t="shared" si="491"/>
        <v>920048118200</v>
      </c>
      <c r="V569" s="54">
        <f t="shared" si="491"/>
        <v>14409852598125.191</v>
      </c>
      <c r="W569" s="54">
        <f t="shared" si="491"/>
        <v>7909469017908.1104</v>
      </c>
      <c r="X569" s="54">
        <f t="shared" si="491"/>
        <v>5866479656170.71</v>
      </c>
      <c r="Y569" s="54">
        <f t="shared" si="491"/>
        <v>4075847916</v>
      </c>
      <c r="Z569" s="54">
        <f t="shared" si="491"/>
        <v>0</v>
      </c>
      <c r="AA569" s="54">
        <f t="shared" si="491"/>
        <v>225867258803.89001</v>
      </c>
      <c r="AB569" s="54">
        <f t="shared" si="491"/>
        <v>104954318787.14001</v>
      </c>
      <c r="AC569" s="54">
        <f t="shared" si="491"/>
        <v>46877251258.279999</v>
      </c>
      <c r="AD569" s="54">
        <f t="shared" si="491"/>
        <v>1630533381838.0901</v>
      </c>
      <c r="AE569" s="54">
        <f t="shared" si="491"/>
        <v>30681303134</v>
      </c>
      <c r="AF569" s="54">
        <f t="shared" si="491"/>
        <v>6500383580217.0801</v>
      </c>
      <c r="AG569" s="54">
        <f t="shared" si="491"/>
        <v>539650307242.69</v>
      </c>
      <c r="AH569" s="54">
        <f t="shared" si="491"/>
        <v>2931538722799.4897</v>
      </c>
      <c r="AI569" s="54">
        <f t="shared" si="491"/>
        <v>3029194550174.8999</v>
      </c>
      <c r="AJ569" s="54">
        <f t="shared" si="491"/>
        <v>495487741506.57001</v>
      </c>
      <c r="AK569" s="54">
        <f t="shared" si="491"/>
        <v>494247741506.57001</v>
      </c>
      <c r="AL569" s="54">
        <f t="shared" si="491"/>
        <v>0</v>
      </c>
      <c r="AM569" s="54">
        <f t="shared" si="491"/>
        <v>0</v>
      </c>
      <c r="AN569" s="54">
        <f t="shared" si="491"/>
        <v>0</v>
      </c>
      <c r="AO569" s="54">
        <f t="shared" si="491"/>
        <v>1240000000</v>
      </c>
      <c r="AP569" s="54">
        <f t="shared" si="491"/>
        <v>0</v>
      </c>
      <c r="AQ569" s="54">
        <f t="shared" si="491"/>
        <v>110684746952</v>
      </c>
      <c r="AR569" s="54">
        <f t="shared" si="491"/>
        <v>0</v>
      </c>
      <c r="AS569" s="54">
        <f t="shared" si="491"/>
        <v>67502000000</v>
      </c>
      <c r="AT569" s="54">
        <f t="shared" si="491"/>
        <v>42182746952</v>
      </c>
      <c r="AU569" s="54">
        <f t="shared" si="491"/>
        <v>1000000000</v>
      </c>
      <c r="AV569" s="54">
        <f t="shared" si="491"/>
        <v>-384802994554.57007</v>
      </c>
      <c r="AW569" s="54">
        <f t="shared" si="491"/>
        <v>384802994554.57001</v>
      </c>
      <c r="AX569" s="55">
        <f t="shared" si="491"/>
        <v>4.9591064453125E-5</v>
      </c>
    </row>
    <row r="570" spans="1:50" s="45" customFormat="1" ht="15" customHeight="1" x14ac:dyDescent="0.25">
      <c r="A570" s="51" t="s">
        <v>127</v>
      </c>
      <c r="B570" s="51" t="s">
        <v>127</v>
      </c>
      <c r="C570" s="52" t="s">
        <v>660</v>
      </c>
      <c r="D570" s="53"/>
      <c r="E570" s="53"/>
      <c r="F570" s="54">
        <f t="shared" ref="F570:AX570" si="492">F569+F556</f>
        <v>18816446963139.621</v>
      </c>
      <c r="G570" s="54">
        <f t="shared" si="492"/>
        <v>3025728810153.2002</v>
      </c>
      <c r="H570" s="54">
        <f t="shared" si="492"/>
        <v>1624082018729.01</v>
      </c>
      <c r="I570" s="54">
        <f t="shared" si="492"/>
        <v>216696456776.79999</v>
      </c>
      <c r="J570" s="54">
        <f t="shared" si="492"/>
        <v>191402186134.10001</v>
      </c>
      <c r="K570" s="54">
        <f t="shared" si="492"/>
        <v>993548148513.29004</v>
      </c>
      <c r="L570" s="54">
        <f t="shared" si="492"/>
        <v>13577871215081</v>
      </c>
      <c r="M570" s="54">
        <f t="shared" si="492"/>
        <v>1316986052847</v>
      </c>
      <c r="N570" s="54">
        <f t="shared" si="492"/>
        <v>8729538722234</v>
      </c>
      <c r="O570" s="54">
        <f t="shared" si="492"/>
        <v>3531346440000</v>
      </c>
      <c r="P570" s="54">
        <f t="shared" si="492"/>
        <v>2212846937905.4199</v>
      </c>
      <c r="Q570" s="54">
        <f t="shared" si="492"/>
        <v>77438517935</v>
      </c>
      <c r="R570" s="54">
        <f t="shared" si="492"/>
        <v>0</v>
      </c>
      <c r="S570" s="54">
        <f t="shared" si="492"/>
        <v>468801549770.42004</v>
      </c>
      <c r="T570" s="54">
        <f t="shared" si="492"/>
        <v>746558752000</v>
      </c>
      <c r="U570" s="54">
        <f t="shared" si="492"/>
        <v>920048118200</v>
      </c>
      <c r="V570" s="54">
        <f t="shared" si="492"/>
        <v>19418849555404.191</v>
      </c>
      <c r="W570" s="54">
        <f t="shared" si="492"/>
        <v>10830771653439.109</v>
      </c>
      <c r="X570" s="54">
        <f t="shared" si="492"/>
        <v>7249780368302.21</v>
      </c>
      <c r="Y570" s="54">
        <f t="shared" si="492"/>
        <v>4075847916</v>
      </c>
      <c r="Z570" s="54">
        <f t="shared" si="492"/>
        <v>0</v>
      </c>
      <c r="AA570" s="54">
        <f t="shared" si="492"/>
        <v>1206764258803.8901</v>
      </c>
      <c r="AB570" s="54">
        <f t="shared" si="492"/>
        <v>122409637287.14001</v>
      </c>
      <c r="AC570" s="54">
        <f t="shared" si="492"/>
        <v>578815805238.78003</v>
      </c>
      <c r="AD570" s="54">
        <f t="shared" si="492"/>
        <v>1634244432757.0901</v>
      </c>
      <c r="AE570" s="54">
        <f t="shared" si="492"/>
        <v>34681303134</v>
      </c>
      <c r="AF570" s="54">
        <f t="shared" si="492"/>
        <v>8588077901965.0801</v>
      </c>
      <c r="AG570" s="54">
        <f t="shared" si="492"/>
        <v>704400853402.68994</v>
      </c>
      <c r="AH570" s="54">
        <f t="shared" si="492"/>
        <v>3863745986079.4897</v>
      </c>
      <c r="AI570" s="54">
        <f t="shared" si="492"/>
        <v>4019931062482.8999</v>
      </c>
      <c r="AJ570" s="54">
        <f t="shared" si="492"/>
        <v>733087339216.57007</v>
      </c>
      <c r="AK570" s="54">
        <f t="shared" si="492"/>
        <v>625197339216.57007</v>
      </c>
      <c r="AL570" s="54">
        <f t="shared" si="492"/>
        <v>0</v>
      </c>
      <c r="AM570" s="54">
        <f t="shared" si="492"/>
        <v>0</v>
      </c>
      <c r="AN570" s="54">
        <f t="shared" si="492"/>
        <v>0</v>
      </c>
      <c r="AO570" s="54">
        <f t="shared" si="492"/>
        <v>107890000000</v>
      </c>
      <c r="AP570" s="54">
        <f t="shared" si="492"/>
        <v>0</v>
      </c>
      <c r="AQ570" s="54">
        <f t="shared" si="492"/>
        <v>130684746952</v>
      </c>
      <c r="AR570" s="54">
        <f t="shared" si="492"/>
        <v>0</v>
      </c>
      <c r="AS570" s="54">
        <f t="shared" si="492"/>
        <v>87502000000</v>
      </c>
      <c r="AT570" s="54">
        <f t="shared" si="492"/>
        <v>42182746952</v>
      </c>
      <c r="AU570" s="54">
        <f t="shared" si="492"/>
        <v>1000000000</v>
      </c>
      <c r="AV570" s="54">
        <f t="shared" si="492"/>
        <v>-602402592264.57007</v>
      </c>
      <c r="AW570" s="54">
        <f t="shared" si="492"/>
        <v>602402592264.57007</v>
      </c>
      <c r="AX570" s="55">
        <f t="shared" si="492"/>
        <v>4.9591064453125E-5</v>
      </c>
    </row>
    <row r="571" spans="1:50" ht="15" customHeight="1" x14ac:dyDescent="0.25">
      <c r="A571" s="29" t="s">
        <v>661</v>
      </c>
      <c r="B571" s="29" t="s">
        <v>661</v>
      </c>
      <c r="C571" s="30" t="s">
        <v>662</v>
      </c>
      <c r="D571" s="31" t="s">
        <v>238</v>
      </c>
      <c r="E571" s="32">
        <v>42732</v>
      </c>
      <c r="F571" s="56">
        <f t="shared" ref="F571:F572" si="493">G571+L571+P571</f>
        <v>4722736609000</v>
      </c>
      <c r="G571" s="34">
        <f t="shared" ref="G571:G572" si="494">H571+I571+J571+K571</f>
        <v>1004044139304</v>
      </c>
      <c r="H571" s="34">
        <f>VLOOKUP(C571,[1]Sheet2!$A$1:$AS$610,6,FALSE)</f>
        <v>766961319888</v>
      </c>
      <c r="I571" s="34">
        <f>VLOOKUP(C571,[1]Sheet2!$A$1:$AS$610,7,FALSE)</f>
        <v>25821710000</v>
      </c>
      <c r="J571" s="34">
        <f>VLOOKUP(C571,[1]Sheet2!$A$1:$AS$610,8,FALSE)</f>
        <v>71550000000</v>
      </c>
      <c r="K571" s="34">
        <f>VLOOKUP(C571,[1]Sheet2!$A$1:$AS$610,9,FALSE)</f>
        <v>139711109416</v>
      </c>
      <c r="L571" s="34">
        <f t="shared" ref="L571:L572" si="495">M571+N571+O571</f>
        <v>3496576801696</v>
      </c>
      <c r="M571" s="34">
        <f>VLOOKUP(C571,[1]Sheet2!$A$1:$AS$610,11,FALSE)</f>
        <v>88315196000</v>
      </c>
      <c r="N571" s="34">
        <f>VLOOKUP(C571,[1]Sheet2!$A$1:$AS$610,12,FALSE)</f>
        <v>1782981158696</v>
      </c>
      <c r="O571" s="34">
        <f>VLOOKUP(C571,[1]Sheet2!$A$1:$AS$610,13,FALSE)</f>
        <v>1625280447000</v>
      </c>
      <c r="P571" s="34">
        <f t="shared" ref="P571:P572" si="496">Q571+R571+S571+T571+U571</f>
        <v>222115668000</v>
      </c>
      <c r="Q571" s="34">
        <f>VLOOKUP(C571,[1]Sheet2!$A$1:$AS$610,15,FALSE)</f>
        <v>10663129000</v>
      </c>
      <c r="R571" s="34">
        <f>VLOOKUP(C571,[1]Sheet2!$A$1:$AS$610,16,FALSE)</f>
        <v>0</v>
      </c>
      <c r="S571" s="34">
        <f>VLOOKUP(C571,[1]Sheet2!$A$1:$AS$610,17,FALSE)</f>
        <v>0</v>
      </c>
      <c r="T571" s="34">
        <f>VLOOKUP(C571,[1]Sheet2!$A$1:$AS$610,18,FALSE)</f>
        <v>211452539000</v>
      </c>
      <c r="U571" s="34">
        <f>VLOOKUP(C571,[1]Sheet2!$A$1:$AS$610,19,FALSE)</f>
        <v>0</v>
      </c>
      <c r="V571" s="34">
        <f t="shared" ref="V571:V572" si="497">W571+AF571</f>
        <v>4663190567000</v>
      </c>
      <c r="W571" s="34">
        <f t="shared" ref="W571:W572" si="498">X571+Y571+Z571+AA571+AB571+AC571+AD571+AE571</f>
        <v>3011483032000</v>
      </c>
      <c r="X571" s="34">
        <f>VLOOKUP(C571,[1]Sheet2!$A$1:$AS$610,22,FALSE)</f>
        <v>1222020641000</v>
      </c>
      <c r="Y571" s="34">
        <f>VLOOKUP(C571,[1]Sheet2!$A$1:$AS$610,23,FALSE)</f>
        <v>0</v>
      </c>
      <c r="Z571" s="34">
        <f>VLOOKUP(C571,[1]Sheet2!$A$1:$AS$610,24,FALSE)</f>
        <v>0</v>
      </c>
      <c r="AA571" s="34">
        <f>VLOOKUP(C571,[1]Sheet2!$A$1:$AS$610,25,FALSE)</f>
        <v>1348419750000</v>
      </c>
      <c r="AB571" s="34">
        <f>VLOOKUP(C571,[1]Sheet2!$A$1:$AS$610,26,FALSE)</f>
        <v>23151000000</v>
      </c>
      <c r="AC571" s="34">
        <f>VLOOKUP(C571,[1]Sheet2!$A$1:$AS$610,27,FALSE)</f>
        <v>406968396000</v>
      </c>
      <c r="AD571" s="34">
        <f>VLOOKUP(C571,[1]Sheet2!$A$1:$AS$610,28,FALSE)</f>
        <v>3423245000</v>
      </c>
      <c r="AE571" s="34">
        <f>VLOOKUP(C571,[1]Sheet2!$A$1:$AS$610,29,FALSE)</f>
        <v>7500000000</v>
      </c>
      <c r="AF571" s="34">
        <f t="shared" ref="AF571:AF572" si="499">AG571+AH571+AI571</f>
        <v>1651707535000</v>
      </c>
      <c r="AG571" s="34">
        <f>VLOOKUP(C571,[1]Sheet2!$A$1:$AS$610,31,FALSE)</f>
        <v>146775214020</v>
      </c>
      <c r="AH571" s="34">
        <f>VLOOKUP(C571,[1]Sheet2!$A$1:$AS$610,32,FALSE)</f>
        <v>922140941762</v>
      </c>
      <c r="AI571" s="34">
        <f>VLOOKUP(C571,[1]Sheet2!$A$1:$AS$610,33,FALSE)</f>
        <v>582791379218</v>
      </c>
      <c r="AJ571" s="34">
        <f t="shared" ref="AJ571:AJ572" si="500">AK571+AL571+AM571+AN571+AO571+AP571</f>
        <v>122953958000</v>
      </c>
      <c r="AK571" s="34">
        <f>VLOOKUP(C571,[1]Sheet2!$A$1:$AS$610,35,FALSE)</f>
        <v>115383489000</v>
      </c>
      <c r="AL571" s="34">
        <f>VLOOKUP(C571,[1]Sheet2!$A$1:$AS$610,36,FALSE)</f>
        <v>0</v>
      </c>
      <c r="AM571" s="34">
        <f>VLOOKUP(C571,[1]Sheet2!$A$1:$AS$610,37,FALSE)</f>
        <v>0</v>
      </c>
      <c r="AN571" s="34">
        <f>VLOOKUP(C571,[1]Sheet2!$A$1:$AS$610,38,FALSE)</f>
        <v>0</v>
      </c>
      <c r="AO571" s="34">
        <f>VLOOKUP(C571,[1]Sheet2!$A$1:$AS$610,39,FALSE)</f>
        <v>7570469000</v>
      </c>
      <c r="AP571" s="34">
        <f>VLOOKUP(C571,[1]Sheet2!$A$1:$AS$610,40,FALSE)</f>
        <v>0</v>
      </c>
      <c r="AQ571" s="34">
        <f t="shared" ref="AQ571:AQ572" si="501">AR571+AS571+AT571+AU571</f>
        <v>182500000000</v>
      </c>
      <c r="AR571" s="34">
        <f>VLOOKUP(C571,[1]Sheet2!$A$1:$AS$610,42,FALSE)</f>
        <v>100000000000</v>
      </c>
      <c r="AS571" s="34">
        <f>VLOOKUP(C571,[1]Sheet2!$A$1:$AS$610,43,FALSE)</f>
        <v>75000000000</v>
      </c>
      <c r="AT571" s="34">
        <f>VLOOKUP(C571,[1]Sheet2!$A$1:$AS$610,44,FALSE)</f>
        <v>0</v>
      </c>
      <c r="AU571" s="34">
        <f>VLOOKUP(C571,[1]Sheet2!$A$1:$AS$610,45,FALSE)</f>
        <v>7500000000</v>
      </c>
      <c r="AV571" s="35">
        <f t="shared" ref="AV571:AV572" si="502">F571-V571</f>
        <v>59546042000</v>
      </c>
      <c r="AW571" s="35">
        <f t="shared" ref="AW571:AW572" si="503">AJ571-AQ571</f>
        <v>-59546042000</v>
      </c>
      <c r="AX571" s="36">
        <f t="shared" ref="AX571:AX572" si="504">AW571+AV571</f>
        <v>0</v>
      </c>
    </row>
    <row r="572" spans="1:50" s="45" customFormat="1" ht="15" customHeight="1" x14ac:dyDescent="0.25">
      <c r="A572" s="46">
        <f>A566+1</f>
        <v>424</v>
      </c>
      <c r="B572" s="46">
        <v>1</v>
      </c>
      <c r="C572" s="38" t="s">
        <v>663</v>
      </c>
      <c r="D572" s="39" t="s">
        <v>210</v>
      </c>
      <c r="E572" s="40">
        <v>42725</v>
      </c>
      <c r="F572" s="41">
        <f t="shared" si="493"/>
        <v>1011677456545</v>
      </c>
      <c r="G572" s="42">
        <f t="shared" si="494"/>
        <v>52351480000</v>
      </c>
      <c r="H572" s="42">
        <f>VLOOKUP(C572,[1]Sheet2!$A$1:$AS$610,6,FALSE)</f>
        <v>12400000000</v>
      </c>
      <c r="I572" s="42">
        <f>VLOOKUP(C572,[1]Sheet2!$A$1:$AS$610,7,FALSE)</f>
        <v>23865480000</v>
      </c>
      <c r="J572" s="42">
        <f>VLOOKUP(C572,[1]Sheet2!$A$1:$AS$610,8,FALSE)</f>
        <v>2990000000</v>
      </c>
      <c r="K572" s="42">
        <f>VLOOKUP(C572,[1]Sheet2!$A$1:$AS$610,9,FALSE)</f>
        <v>13096000000</v>
      </c>
      <c r="L572" s="42">
        <f t="shared" si="495"/>
        <v>788509279000</v>
      </c>
      <c r="M572" s="42">
        <f>VLOOKUP(C572,[1]Sheet2!$A$1:$AS$610,11,FALSE)</f>
        <v>12002775000</v>
      </c>
      <c r="N572" s="42">
        <f>VLOOKUP(C572,[1]Sheet2!$A$1:$AS$610,12,FALSE)</f>
        <v>601282562000</v>
      </c>
      <c r="O572" s="42">
        <f>VLOOKUP(C572,[1]Sheet2!$A$1:$AS$610,13,FALSE)</f>
        <v>175223942000</v>
      </c>
      <c r="P572" s="42">
        <f t="shared" si="496"/>
        <v>170816697545</v>
      </c>
      <c r="Q572" s="42">
        <f>VLOOKUP(C572,[1]Sheet2!$A$1:$AS$610,15,FALSE)</f>
        <v>0</v>
      </c>
      <c r="R572" s="42">
        <f>VLOOKUP(C572,[1]Sheet2!$A$1:$AS$610,16,FALSE)</f>
        <v>0</v>
      </c>
      <c r="S572" s="42">
        <f>VLOOKUP(C572,[1]Sheet2!$A$1:$AS$610,17,FALSE)</f>
        <v>13545902545</v>
      </c>
      <c r="T572" s="42">
        <f>VLOOKUP(C572,[1]Sheet2!$A$1:$AS$610,18,FALSE)</f>
        <v>34749045000</v>
      </c>
      <c r="U572" s="42">
        <f>VLOOKUP(C572,[1]Sheet2!$A$1:$AS$610,19,FALSE)</f>
        <v>122521750000</v>
      </c>
      <c r="V572" s="42">
        <f t="shared" si="497"/>
        <v>1032051835796</v>
      </c>
      <c r="W572" s="42">
        <f t="shared" si="498"/>
        <v>567243930972</v>
      </c>
      <c r="X572" s="42">
        <f>VLOOKUP(C572,[1]Sheet2!$A$1:$AS$610,22,FALSE)</f>
        <v>369304485655</v>
      </c>
      <c r="Y572" s="42">
        <f>VLOOKUP(C572,[1]Sheet2!$A$1:$AS$610,23,FALSE)</f>
        <v>0</v>
      </c>
      <c r="Z572" s="42">
        <f>VLOOKUP(C572,[1]Sheet2!$A$1:$AS$610,24,FALSE)</f>
        <v>0</v>
      </c>
      <c r="AA572" s="42">
        <f>VLOOKUP(C572,[1]Sheet2!$A$1:$AS$610,25,FALSE)</f>
        <v>11000000000</v>
      </c>
      <c r="AB572" s="42">
        <f>VLOOKUP(C572,[1]Sheet2!$A$1:$AS$610,26,FALSE)</f>
        <v>1500000000</v>
      </c>
      <c r="AC572" s="42">
        <f>VLOOKUP(C572,[1]Sheet2!$A$1:$AS$610,27,FALSE)</f>
        <v>656199420</v>
      </c>
      <c r="AD572" s="42">
        <f>VLOOKUP(C572,[1]Sheet2!$A$1:$AS$610,28,FALSE)</f>
        <v>183774254897</v>
      </c>
      <c r="AE572" s="42">
        <f>VLOOKUP(C572,[1]Sheet2!$A$1:$AS$610,29,FALSE)</f>
        <v>1008991000</v>
      </c>
      <c r="AF572" s="42">
        <f t="shared" si="499"/>
        <v>464807904824</v>
      </c>
      <c r="AG572" s="42">
        <f>VLOOKUP(C572,[1]Sheet2!$A$1:$AS$610,31,FALSE)</f>
        <v>54948205150</v>
      </c>
      <c r="AH572" s="42">
        <f>VLOOKUP(C572,[1]Sheet2!$A$1:$AS$610,32,FALSE)</f>
        <v>193656139780</v>
      </c>
      <c r="AI572" s="42">
        <f>VLOOKUP(C572,[1]Sheet2!$A$1:$AS$610,33,FALSE)</f>
        <v>216203559894</v>
      </c>
      <c r="AJ572" s="42">
        <f t="shared" si="500"/>
        <v>20374379251</v>
      </c>
      <c r="AK572" s="42">
        <f>VLOOKUP(C572,[1]Sheet2!$A$1:$AS$610,35,FALSE)</f>
        <v>20374379251</v>
      </c>
      <c r="AL572" s="42">
        <f>VLOOKUP(C572,[1]Sheet2!$A$1:$AS$610,36,FALSE)</f>
        <v>0</v>
      </c>
      <c r="AM572" s="42">
        <f>VLOOKUP(C572,[1]Sheet2!$A$1:$AS$610,37,FALSE)</f>
        <v>0</v>
      </c>
      <c r="AN572" s="42">
        <f>VLOOKUP(C572,[1]Sheet2!$A$1:$AS$610,38,FALSE)</f>
        <v>0</v>
      </c>
      <c r="AO572" s="42">
        <f>VLOOKUP(C572,[1]Sheet2!$A$1:$AS$610,39,FALSE)</f>
        <v>0</v>
      </c>
      <c r="AP572" s="42">
        <f>VLOOKUP(C572,[1]Sheet2!$A$1:$AS$610,40,FALSE)</f>
        <v>0</v>
      </c>
      <c r="AQ572" s="42">
        <f t="shared" si="501"/>
        <v>0</v>
      </c>
      <c r="AR572" s="42">
        <f>VLOOKUP(C572,[1]Sheet2!$A$1:$AS$610,42,FALSE)</f>
        <v>0</v>
      </c>
      <c r="AS572" s="42">
        <f>VLOOKUP(C572,[1]Sheet2!$A$1:$AS$610,43,FALSE)</f>
        <v>0</v>
      </c>
      <c r="AT572" s="42">
        <f>VLOOKUP(C572,[1]Sheet2!$A$1:$AS$610,44,FALSE)</f>
        <v>0</v>
      </c>
      <c r="AU572" s="42">
        <f>VLOOKUP(C572,[1]Sheet2!$A$1:$AS$610,45,FALSE)</f>
        <v>0</v>
      </c>
      <c r="AV572" s="43">
        <f t="shared" si="502"/>
        <v>-20374379251</v>
      </c>
      <c r="AW572" s="43">
        <f t="shared" si="503"/>
        <v>20374379251</v>
      </c>
      <c r="AX572" s="44">
        <f t="shared" si="504"/>
        <v>0</v>
      </c>
    </row>
    <row r="573" spans="1:50" s="45" customFormat="1" ht="15" customHeight="1" x14ac:dyDescent="0.25">
      <c r="A573" s="37">
        <f t="shared" ref="A573:B588" si="505">A572+1</f>
        <v>425</v>
      </c>
      <c r="B573" s="37">
        <f t="shared" si="505"/>
        <v>2</v>
      </c>
      <c r="C573" s="38" t="s">
        <v>664</v>
      </c>
      <c r="D573" s="39" t="s">
        <v>99</v>
      </c>
      <c r="E573" s="40">
        <v>42733</v>
      </c>
      <c r="F573" s="41">
        <f t="shared" si="456"/>
        <v>905473482012</v>
      </c>
      <c r="G573" s="42">
        <f t="shared" si="457"/>
        <v>58935575101</v>
      </c>
      <c r="H573" s="42">
        <f>VLOOKUP(C573,[1]Sheet2!$A$1:$AS$610,6,FALSE)</f>
        <v>10424431753</v>
      </c>
      <c r="I573" s="42">
        <f>VLOOKUP(C573,[1]Sheet2!$A$1:$AS$610,7,FALSE)</f>
        <v>6254797848</v>
      </c>
      <c r="J573" s="42">
        <f>VLOOKUP(C573,[1]Sheet2!$A$1:$AS$610,8,FALSE)</f>
        <v>6000000000</v>
      </c>
      <c r="K573" s="42">
        <f>VLOOKUP(C573,[1]Sheet2!$A$1:$AS$610,9,FALSE)</f>
        <v>36256345500</v>
      </c>
      <c r="L573" s="42">
        <f t="shared" si="458"/>
        <v>722900700000</v>
      </c>
      <c r="M573" s="42">
        <f>VLOOKUP(C573,[1]Sheet2!$A$1:$AS$610,11,FALSE)</f>
        <v>13476312000</v>
      </c>
      <c r="N573" s="42">
        <f>VLOOKUP(C573,[1]Sheet2!$A$1:$AS$610,12,FALSE)</f>
        <v>503489813000</v>
      </c>
      <c r="O573" s="42">
        <f>VLOOKUP(C573,[1]Sheet2!$A$1:$AS$610,13,FALSE)</f>
        <v>205934575000</v>
      </c>
      <c r="P573" s="42">
        <f t="shared" si="459"/>
        <v>123637206911</v>
      </c>
      <c r="Q573" s="42">
        <f>VLOOKUP(C573,[1]Sheet2!$A$1:$AS$610,15,FALSE)</f>
        <v>1714580150</v>
      </c>
      <c r="R573" s="42">
        <f>VLOOKUP(C573,[1]Sheet2!$A$1:$AS$610,16,FALSE)</f>
        <v>0</v>
      </c>
      <c r="S573" s="42">
        <f>VLOOKUP(C573,[1]Sheet2!$A$1:$AS$610,17,FALSE)</f>
        <v>21917137761</v>
      </c>
      <c r="T573" s="42">
        <f>VLOOKUP(C573,[1]Sheet2!$A$1:$AS$610,18,FALSE)</f>
        <v>43866777000</v>
      </c>
      <c r="U573" s="42">
        <f>VLOOKUP(C573,[1]Sheet2!$A$1:$AS$610,19,FALSE)</f>
        <v>56138712000</v>
      </c>
      <c r="V573" s="42">
        <f t="shared" si="460"/>
        <v>938505219290</v>
      </c>
      <c r="W573" s="42">
        <f t="shared" si="461"/>
        <v>459393352754</v>
      </c>
      <c r="X573" s="42">
        <f>VLOOKUP(C573,[1]Sheet2!$A$1:$AS$610,22,FALSE)</f>
        <v>340006449650</v>
      </c>
      <c r="Y573" s="42">
        <f>VLOOKUP(C573,[1]Sheet2!$A$1:$AS$610,23,FALSE)</f>
        <v>0</v>
      </c>
      <c r="Z573" s="42">
        <f>VLOOKUP(C573,[1]Sheet2!$A$1:$AS$610,24,FALSE)</f>
        <v>4331376000</v>
      </c>
      <c r="AA573" s="42">
        <f>VLOOKUP(C573,[1]Sheet2!$A$1:$AS$610,25,FALSE)</f>
        <v>3674800000</v>
      </c>
      <c r="AB573" s="42">
        <f>VLOOKUP(C573,[1]Sheet2!$A$1:$AS$610,26,FALSE)</f>
        <v>0</v>
      </c>
      <c r="AC573" s="42">
        <f>VLOOKUP(C573,[1]Sheet2!$A$1:$AS$610,27,FALSE)</f>
        <v>1060687636</v>
      </c>
      <c r="AD573" s="42">
        <f>VLOOKUP(C573,[1]Sheet2!$A$1:$AS$610,28,FALSE)</f>
        <v>108320039468</v>
      </c>
      <c r="AE573" s="42">
        <f>VLOOKUP(C573,[1]Sheet2!$A$1:$AS$610,29,FALSE)</f>
        <v>2000000000</v>
      </c>
      <c r="AF573" s="42">
        <f t="shared" si="462"/>
        <v>479111866536</v>
      </c>
      <c r="AG573" s="42">
        <f>VLOOKUP(C573,[1]Sheet2!$A$1:$AS$610,31,FALSE)</f>
        <v>68140714092</v>
      </c>
      <c r="AH573" s="42">
        <f>VLOOKUP(C573,[1]Sheet2!$A$1:$AS$610,32,FALSE)</f>
        <v>175510680369</v>
      </c>
      <c r="AI573" s="42">
        <f>VLOOKUP(C573,[1]Sheet2!$A$1:$AS$610,33,FALSE)</f>
        <v>235460472075</v>
      </c>
      <c r="AJ573" s="42">
        <f t="shared" si="463"/>
        <v>33031737278</v>
      </c>
      <c r="AK573" s="42">
        <f>VLOOKUP(C573,[1]Sheet2!$A$1:$AS$610,35,FALSE)</f>
        <v>33021737278</v>
      </c>
      <c r="AL573" s="42">
        <f>VLOOKUP(C573,[1]Sheet2!$A$1:$AS$610,36,FALSE)</f>
        <v>0</v>
      </c>
      <c r="AM573" s="42">
        <f>VLOOKUP(C573,[1]Sheet2!$A$1:$AS$610,37,FALSE)</f>
        <v>0</v>
      </c>
      <c r="AN573" s="42">
        <f>VLOOKUP(C573,[1]Sheet2!$A$1:$AS$610,38,FALSE)</f>
        <v>10000000</v>
      </c>
      <c r="AO573" s="42">
        <f>VLOOKUP(C573,[1]Sheet2!$A$1:$AS$610,39,FALSE)</f>
        <v>0</v>
      </c>
      <c r="AP573" s="42">
        <f>VLOOKUP(C573,[1]Sheet2!$A$1:$AS$610,40,FALSE)</f>
        <v>0</v>
      </c>
      <c r="AQ573" s="42">
        <f t="shared" si="464"/>
        <v>0</v>
      </c>
      <c r="AR573" s="42">
        <f>VLOOKUP(C573,[1]Sheet2!$A$1:$AS$610,42,FALSE)</f>
        <v>0</v>
      </c>
      <c r="AS573" s="42">
        <f>VLOOKUP(C573,[1]Sheet2!$A$1:$AS$610,43,FALSE)</f>
        <v>0</v>
      </c>
      <c r="AT573" s="42">
        <f>VLOOKUP(C573,[1]Sheet2!$A$1:$AS$610,44,FALSE)</f>
        <v>0</v>
      </c>
      <c r="AU573" s="42">
        <f>VLOOKUP(C573,[1]Sheet2!$A$1:$AS$610,45,FALSE)</f>
        <v>0</v>
      </c>
      <c r="AV573" s="43">
        <f t="shared" si="465"/>
        <v>-33031737278</v>
      </c>
      <c r="AW573" s="43">
        <f t="shared" si="483"/>
        <v>33031737278</v>
      </c>
      <c r="AX573" s="44">
        <f t="shared" si="454"/>
        <v>0</v>
      </c>
    </row>
    <row r="574" spans="1:50" s="45" customFormat="1" ht="15" customHeight="1" x14ac:dyDescent="0.25">
      <c r="A574" s="37">
        <f t="shared" si="505"/>
        <v>426</v>
      </c>
      <c r="B574" s="37">
        <f t="shared" si="505"/>
        <v>3</v>
      </c>
      <c r="C574" s="47" t="s">
        <v>665</v>
      </c>
      <c r="D574" s="39" t="s">
        <v>149</v>
      </c>
      <c r="E574" s="40">
        <v>42732</v>
      </c>
      <c r="F574" s="48">
        <f t="shared" si="456"/>
        <v>1112349404856</v>
      </c>
      <c r="G574" s="49">
        <f t="shared" si="457"/>
        <v>58939956662</v>
      </c>
      <c r="H574" s="49">
        <f>VLOOKUP(C574,[1]Sheet2!$A$1:$AS$610,6,FALSE)</f>
        <v>13170254494</v>
      </c>
      <c r="I574" s="49">
        <f>VLOOKUP(C574,[1]Sheet2!$A$1:$AS$610,7,FALSE)</f>
        <v>3885447600</v>
      </c>
      <c r="J574" s="49">
        <f>VLOOKUP(C574,[1]Sheet2!$A$1:$AS$610,8,FALSE)</f>
        <v>4245409287</v>
      </c>
      <c r="K574" s="49">
        <f>VLOOKUP(C574,[1]Sheet2!$A$1:$AS$610,9,FALSE)</f>
        <v>37638845281</v>
      </c>
      <c r="L574" s="49">
        <f t="shared" si="458"/>
        <v>770745165415</v>
      </c>
      <c r="M574" s="49">
        <f>VLOOKUP(C574,[1]Sheet2!$A$1:$AS$610,11,FALSE)</f>
        <v>16471663843</v>
      </c>
      <c r="N574" s="49">
        <f>VLOOKUP(C574,[1]Sheet2!$A$1:$AS$610,12,FALSE)</f>
        <v>645087233572</v>
      </c>
      <c r="O574" s="49">
        <f>VLOOKUP(C574,[1]Sheet2!$A$1:$AS$610,13,FALSE)</f>
        <v>109186268000</v>
      </c>
      <c r="P574" s="49">
        <f t="shared" si="459"/>
        <v>282664282779</v>
      </c>
      <c r="Q574" s="49">
        <f>VLOOKUP(C574,[1]Sheet2!$A$1:$AS$610,15,FALSE)</f>
        <v>0</v>
      </c>
      <c r="R574" s="49">
        <f>VLOOKUP(C574,[1]Sheet2!$A$1:$AS$610,16,FALSE)</f>
        <v>0</v>
      </c>
      <c r="S574" s="49">
        <f>VLOOKUP(C574,[1]Sheet2!$A$1:$AS$610,17,FALSE)</f>
        <v>20499711779</v>
      </c>
      <c r="T574" s="49">
        <f>VLOOKUP(C574,[1]Sheet2!$A$1:$AS$610,18,FALSE)</f>
        <v>69441107000</v>
      </c>
      <c r="U574" s="49">
        <f>VLOOKUP(C574,[1]Sheet2!$A$1:$AS$610,19,FALSE)</f>
        <v>192723464000</v>
      </c>
      <c r="V574" s="49">
        <f t="shared" si="460"/>
        <v>1204849404856</v>
      </c>
      <c r="W574" s="49">
        <f t="shared" si="461"/>
        <v>827815438261</v>
      </c>
      <c r="X574" s="49">
        <f>VLOOKUP(C574,[1]Sheet2!$A$1:$AS$610,22,FALSE)</f>
        <v>545533874261</v>
      </c>
      <c r="Y574" s="49">
        <f>VLOOKUP(C574,[1]Sheet2!$A$1:$AS$610,23,FALSE)</f>
        <v>0</v>
      </c>
      <c r="Z574" s="49">
        <f>VLOOKUP(C574,[1]Sheet2!$A$1:$AS$610,24,FALSE)</f>
        <v>0</v>
      </c>
      <c r="AA574" s="49">
        <f>VLOOKUP(C574,[1]Sheet2!$A$1:$AS$610,25,FALSE)</f>
        <v>16937800000</v>
      </c>
      <c r="AB574" s="49">
        <f>VLOOKUP(C574,[1]Sheet2!$A$1:$AS$610,26,FALSE)</f>
        <v>1000000000</v>
      </c>
      <c r="AC574" s="49">
        <f>VLOOKUP(C574,[1]Sheet2!$A$1:$AS$610,27,FALSE)</f>
        <v>1705600000</v>
      </c>
      <c r="AD574" s="49">
        <f>VLOOKUP(C574,[1]Sheet2!$A$1:$AS$610,28,FALSE)</f>
        <v>261894814773</v>
      </c>
      <c r="AE574" s="49">
        <f>VLOOKUP(C574,[1]Sheet2!$A$1:$AS$610,29,FALSE)</f>
        <v>743349227</v>
      </c>
      <c r="AF574" s="49">
        <f t="shared" si="462"/>
        <v>377033966595</v>
      </c>
      <c r="AG574" s="49">
        <f>VLOOKUP(C574,[1]Sheet2!$A$1:$AS$610,31,FALSE)</f>
        <v>28305104000</v>
      </c>
      <c r="AH574" s="49">
        <f>VLOOKUP(C574,[1]Sheet2!$A$1:$AS$610,32,FALSE)</f>
        <v>155666190019</v>
      </c>
      <c r="AI574" s="49">
        <f>VLOOKUP(C574,[1]Sheet2!$A$1:$AS$610,33,FALSE)</f>
        <v>193062672576</v>
      </c>
      <c r="AJ574" s="49">
        <f t="shared" si="463"/>
        <v>95000000000</v>
      </c>
      <c r="AK574" s="49">
        <f>VLOOKUP(C574,[1]Sheet2!$A$1:$AS$610,35,FALSE)</f>
        <v>95000000000</v>
      </c>
      <c r="AL574" s="49">
        <f>VLOOKUP(C574,[1]Sheet2!$A$1:$AS$610,36,FALSE)</f>
        <v>0</v>
      </c>
      <c r="AM574" s="49">
        <f>VLOOKUP(C574,[1]Sheet2!$A$1:$AS$610,37,FALSE)</f>
        <v>0</v>
      </c>
      <c r="AN574" s="49">
        <f>VLOOKUP(C574,[1]Sheet2!$A$1:$AS$610,38,FALSE)</f>
        <v>0</v>
      </c>
      <c r="AO574" s="49">
        <f>VLOOKUP(C574,[1]Sheet2!$A$1:$AS$610,39,FALSE)</f>
        <v>0</v>
      </c>
      <c r="AP574" s="49">
        <f>VLOOKUP(C574,[1]Sheet2!$A$1:$AS$610,40,FALSE)</f>
        <v>0</v>
      </c>
      <c r="AQ574" s="49">
        <f t="shared" si="464"/>
        <v>2500000000</v>
      </c>
      <c r="AR574" s="49">
        <f>VLOOKUP(C574,[1]Sheet2!$A$1:$AS$610,42,FALSE)</f>
        <v>0</v>
      </c>
      <c r="AS574" s="49">
        <f>VLOOKUP(C574,[1]Sheet2!$A$1:$AS$610,43,FALSE)</f>
        <v>2500000000</v>
      </c>
      <c r="AT574" s="49">
        <f>VLOOKUP(C574,[1]Sheet2!$A$1:$AS$610,44,FALSE)</f>
        <v>0</v>
      </c>
      <c r="AU574" s="49">
        <f>VLOOKUP(C574,[1]Sheet2!$A$1:$AS$610,45,FALSE)</f>
        <v>0</v>
      </c>
      <c r="AV574" s="50">
        <f t="shared" si="465"/>
        <v>-92500000000</v>
      </c>
      <c r="AW574" s="50">
        <f t="shared" si="483"/>
        <v>92500000000</v>
      </c>
      <c r="AX574" s="44">
        <f t="shared" si="454"/>
        <v>0</v>
      </c>
    </row>
    <row r="575" spans="1:50" s="45" customFormat="1" ht="15" customHeight="1" x14ac:dyDescent="0.25">
      <c r="A575" s="37">
        <f t="shared" si="505"/>
        <v>427</v>
      </c>
      <c r="B575" s="37">
        <f t="shared" si="505"/>
        <v>4</v>
      </c>
      <c r="C575" s="47" t="s">
        <v>666</v>
      </c>
      <c r="D575" s="39" t="s">
        <v>94</v>
      </c>
      <c r="E575" s="57">
        <v>42733</v>
      </c>
      <c r="F575" s="48">
        <f t="shared" si="456"/>
        <v>1064143397900</v>
      </c>
      <c r="G575" s="49">
        <f t="shared" si="457"/>
        <v>53184505900</v>
      </c>
      <c r="H575" s="49">
        <f>VLOOKUP(C575,[1]Sheet2!$A$1:$AS$610,6,FALSE)</f>
        <v>10505518000</v>
      </c>
      <c r="I575" s="49">
        <f>VLOOKUP(C575,[1]Sheet2!$A$1:$AS$610,7,FALSE)</f>
        <v>23525676200</v>
      </c>
      <c r="J575" s="49">
        <f>VLOOKUP(C575,[1]Sheet2!$A$1:$AS$610,8,FALSE)</f>
        <v>5882895200</v>
      </c>
      <c r="K575" s="49">
        <f>VLOOKUP(C575,[1]Sheet2!$A$1:$AS$610,9,FALSE)</f>
        <v>13270416500</v>
      </c>
      <c r="L575" s="49">
        <f t="shared" si="458"/>
        <v>728350852800</v>
      </c>
      <c r="M575" s="49">
        <f>VLOOKUP(C575,[1]Sheet2!$A$1:$AS$610,11,FALSE)</f>
        <v>13073235800</v>
      </c>
      <c r="N575" s="49">
        <f>VLOOKUP(C575,[1]Sheet2!$A$1:$AS$610,12,FALSE)</f>
        <v>608075549000</v>
      </c>
      <c r="O575" s="49">
        <f>VLOOKUP(C575,[1]Sheet2!$A$1:$AS$610,13,FALSE)</f>
        <v>107202068000</v>
      </c>
      <c r="P575" s="49">
        <f t="shared" si="459"/>
        <v>282608039200</v>
      </c>
      <c r="Q575" s="49">
        <f>VLOOKUP(C575,[1]Sheet2!$A$1:$AS$610,15,FALSE)</f>
        <v>0</v>
      </c>
      <c r="R575" s="49">
        <f>VLOOKUP(C575,[1]Sheet2!$A$1:$AS$610,16,FALSE)</f>
        <v>0</v>
      </c>
      <c r="S575" s="49">
        <f>VLOOKUP(C575,[1]Sheet2!$A$1:$AS$610,17,FALSE)</f>
        <v>16133740300</v>
      </c>
      <c r="T575" s="49">
        <f>VLOOKUP(C575,[1]Sheet2!$A$1:$AS$610,18,FALSE)</f>
        <v>93147069000</v>
      </c>
      <c r="U575" s="49">
        <f>VLOOKUP(C575,[1]Sheet2!$A$1:$AS$610,19,FALSE)</f>
        <v>173327229900</v>
      </c>
      <c r="V575" s="49">
        <f t="shared" si="460"/>
        <v>1066982895400</v>
      </c>
      <c r="W575" s="49">
        <f t="shared" si="461"/>
        <v>683348370100</v>
      </c>
      <c r="X575" s="49">
        <f>VLOOKUP(C575,[1]Sheet2!$A$1:$AS$610,22,FALSE)</f>
        <v>411147890600</v>
      </c>
      <c r="Y575" s="49">
        <f>VLOOKUP(C575,[1]Sheet2!$A$1:$AS$610,23,FALSE)</f>
        <v>0</v>
      </c>
      <c r="Z575" s="49">
        <f>VLOOKUP(C575,[1]Sheet2!$A$1:$AS$610,24,FALSE)</f>
        <v>0</v>
      </c>
      <c r="AA575" s="49">
        <f>VLOOKUP(C575,[1]Sheet2!$A$1:$AS$610,25,FALSE)</f>
        <v>29596421500</v>
      </c>
      <c r="AB575" s="49">
        <f>VLOOKUP(C575,[1]Sheet2!$A$1:$AS$610,26,FALSE)</f>
        <v>2540000000</v>
      </c>
      <c r="AC575" s="49">
        <f>VLOOKUP(C575,[1]Sheet2!$A$1:$AS$610,27,FALSE)</f>
        <v>1506000000</v>
      </c>
      <c r="AD575" s="49">
        <f>VLOOKUP(C575,[1]Sheet2!$A$1:$AS$610,28,FALSE)</f>
        <v>236558058000</v>
      </c>
      <c r="AE575" s="49">
        <f>VLOOKUP(C575,[1]Sheet2!$A$1:$AS$610,29,FALSE)</f>
        <v>2000000000</v>
      </c>
      <c r="AF575" s="49">
        <f t="shared" si="462"/>
        <v>383634525300</v>
      </c>
      <c r="AG575" s="49">
        <f>VLOOKUP(C575,[1]Sheet2!$A$1:$AS$610,31,FALSE)</f>
        <v>45309785000</v>
      </c>
      <c r="AH575" s="49">
        <f>VLOOKUP(C575,[1]Sheet2!$A$1:$AS$610,32,FALSE)</f>
        <v>192493690700</v>
      </c>
      <c r="AI575" s="49">
        <f>VLOOKUP(C575,[1]Sheet2!$A$1:$AS$610,33,FALSE)</f>
        <v>145831049600</v>
      </c>
      <c r="AJ575" s="49">
        <f t="shared" si="463"/>
        <v>2839497500</v>
      </c>
      <c r="AK575" s="49">
        <f>VLOOKUP(C575,[1]Sheet2!$A$1:$AS$610,35,FALSE)</f>
        <v>2439497500</v>
      </c>
      <c r="AL575" s="49">
        <f>VLOOKUP(C575,[1]Sheet2!$A$1:$AS$610,36,FALSE)</f>
        <v>0</v>
      </c>
      <c r="AM575" s="49">
        <f>VLOOKUP(C575,[1]Sheet2!$A$1:$AS$610,37,FALSE)</f>
        <v>0</v>
      </c>
      <c r="AN575" s="49">
        <f>VLOOKUP(C575,[1]Sheet2!$A$1:$AS$610,38,FALSE)</f>
        <v>0</v>
      </c>
      <c r="AO575" s="49">
        <f>VLOOKUP(C575,[1]Sheet2!$A$1:$AS$610,39,FALSE)</f>
        <v>400000000</v>
      </c>
      <c r="AP575" s="49">
        <f>VLOOKUP(C575,[1]Sheet2!$A$1:$AS$610,40,FALSE)</f>
        <v>0</v>
      </c>
      <c r="AQ575" s="49">
        <f t="shared" si="464"/>
        <v>0</v>
      </c>
      <c r="AR575" s="49">
        <f>VLOOKUP(C575,[1]Sheet2!$A$1:$AS$610,42,FALSE)</f>
        <v>0</v>
      </c>
      <c r="AS575" s="49">
        <f>VLOOKUP(C575,[1]Sheet2!$A$1:$AS$610,43,FALSE)</f>
        <v>0</v>
      </c>
      <c r="AT575" s="49">
        <f>VLOOKUP(C575,[1]Sheet2!$A$1:$AS$610,44,FALSE)</f>
        <v>0</v>
      </c>
      <c r="AU575" s="49">
        <f>VLOOKUP(C575,[1]Sheet2!$A$1:$AS$610,45,FALSE)</f>
        <v>0</v>
      </c>
      <c r="AV575" s="50">
        <f t="shared" si="465"/>
        <v>-2839497500</v>
      </c>
      <c r="AW575" s="50">
        <f t="shared" si="483"/>
        <v>2839497500</v>
      </c>
      <c r="AX575" s="44">
        <f t="shared" si="454"/>
        <v>0</v>
      </c>
    </row>
    <row r="576" spans="1:50" s="45" customFormat="1" ht="15" customHeight="1" x14ac:dyDescent="0.25">
      <c r="A576" s="37">
        <f t="shared" si="505"/>
        <v>428</v>
      </c>
      <c r="B576" s="37">
        <f t="shared" si="505"/>
        <v>5</v>
      </c>
      <c r="C576" s="47" t="s">
        <v>667</v>
      </c>
      <c r="D576" s="39" t="s">
        <v>90</v>
      </c>
      <c r="E576" s="40">
        <v>42731</v>
      </c>
      <c r="F576" s="48">
        <f t="shared" si="456"/>
        <v>1222105009920</v>
      </c>
      <c r="G576" s="49">
        <f t="shared" si="457"/>
        <v>100967573086</v>
      </c>
      <c r="H576" s="49">
        <f>VLOOKUP(C576,[1]Sheet2!$A$1:$AS$610,6,FALSE)</f>
        <v>13534906403</v>
      </c>
      <c r="I576" s="49">
        <f>VLOOKUP(C576,[1]Sheet2!$A$1:$AS$610,7,FALSE)</f>
        <v>13851563051</v>
      </c>
      <c r="J576" s="49">
        <f>VLOOKUP(C576,[1]Sheet2!$A$1:$AS$610,8,FALSE)</f>
        <v>25000000000</v>
      </c>
      <c r="K576" s="49">
        <f>VLOOKUP(C576,[1]Sheet2!$A$1:$AS$610,9,FALSE)</f>
        <v>48581103632</v>
      </c>
      <c r="L576" s="49">
        <f t="shared" si="458"/>
        <v>893871802656</v>
      </c>
      <c r="M576" s="49">
        <f>VLOOKUP(C576,[1]Sheet2!$A$1:$AS$610,11,FALSE)</f>
        <v>12515433000</v>
      </c>
      <c r="N576" s="49">
        <f>VLOOKUP(C576,[1]Sheet2!$A$1:$AS$610,12,FALSE)</f>
        <v>732864976656</v>
      </c>
      <c r="O576" s="49">
        <f>VLOOKUP(C576,[1]Sheet2!$A$1:$AS$610,13,FALSE)</f>
        <v>148491393000</v>
      </c>
      <c r="P576" s="49">
        <f t="shared" si="459"/>
        <v>227265634178</v>
      </c>
      <c r="Q576" s="49">
        <f>VLOOKUP(C576,[1]Sheet2!$A$1:$AS$610,15,FALSE)</f>
        <v>0</v>
      </c>
      <c r="R576" s="49">
        <f>VLOOKUP(C576,[1]Sheet2!$A$1:$AS$610,16,FALSE)</f>
        <v>0</v>
      </c>
      <c r="S576" s="49">
        <f>VLOOKUP(C576,[1]Sheet2!$A$1:$AS$610,17,FALSE)</f>
        <v>26848734178</v>
      </c>
      <c r="T576" s="49">
        <f>VLOOKUP(C576,[1]Sheet2!$A$1:$AS$610,18,FALSE)</f>
        <v>72110020000</v>
      </c>
      <c r="U576" s="49">
        <f>VLOOKUP(C576,[1]Sheet2!$A$1:$AS$610,19,FALSE)</f>
        <v>128306880000</v>
      </c>
      <c r="V576" s="49">
        <f t="shared" si="460"/>
        <v>1273156102201</v>
      </c>
      <c r="W576" s="49">
        <f t="shared" si="461"/>
        <v>682432963042</v>
      </c>
      <c r="X576" s="49">
        <f>VLOOKUP(C576,[1]Sheet2!$A$1:$AS$610,22,FALSE)</f>
        <v>465912167642</v>
      </c>
      <c r="Y576" s="49">
        <f>VLOOKUP(C576,[1]Sheet2!$A$1:$AS$610,23,FALSE)</f>
        <v>0</v>
      </c>
      <c r="Z576" s="49">
        <f>VLOOKUP(C576,[1]Sheet2!$A$1:$AS$610,24,FALSE)</f>
        <v>0</v>
      </c>
      <c r="AA576" s="49">
        <f>VLOOKUP(C576,[1]Sheet2!$A$1:$AS$610,25,FALSE)</f>
        <v>5995150000</v>
      </c>
      <c r="AB576" s="49">
        <f>VLOOKUP(C576,[1]Sheet2!$A$1:$AS$610,26,FALSE)</f>
        <v>1250000000</v>
      </c>
      <c r="AC576" s="49">
        <f>VLOOKUP(C576,[1]Sheet2!$A$1:$AS$610,27,FALSE)</f>
        <v>560000000</v>
      </c>
      <c r="AD576" s="49">
        <f>VLOOKUP(C576,[1]Sheet2!$A$1:$AS$610,28,FALSE)</f>
        <v>206215645400</v>
      </c>
      <c r="AE576" s="49">
        <f>VLOOKUP(C576,[1]Sheet2!$A$1:$AS$610,29,FALSE)</f>
        <v>2500000000</v>
      </c>
      <c r="AF576" s="49">
        <f t="shared" si="462"/>
        <v>590723139159</v>
      </c>
      <c r="AG576" s="49">
        <f>VLOOKUP(C576,[1]Sheet2!$A$1:$AS$610,31,FALSE)</f>
        <v>46973359500</v>
      </c>
      <c r="AH576" s="49">
        <f>VLOOKUP(C576,[1]Sheet2!$A$1:$AS$610,32,FALSE)</f>
        <v>305515329577</v>
      </c>
      <c r="AI576" s="49">
        <f>VLOOKUP(C576,[1]Sheet2!$A$1:$AS$610,33,FALSE)</f>
        <v>238234450082</v>
      </c>
      <c r="AJ576" s="49">
        <f t="shared" si="463"/>
        <v>71051092281</v>
      </c>
      <c r="AK576" s="49">
        <f>VLOOKUP(C576,[1]Sheet2!$A$1:$AS$610,35,FALSE)</f>
        <v>69551092281</v>
      </c>
      <c r="AL576" s="49">
        <f>VLOOKUP(C576,[1]Sheet2!$A$1:$AS$610,36,FALSE)</f>
        <v>0</v>
      </c>
      <c r="AM576" s="49">
        <f>VLOOKUP(C576,[1]Sheet2!$A$1:$AS$610,37,FALSE)</f>
        <v>0</v>
      </c>
      <c r="AN576" s="49">
        <f>VLOOKUP(C576,[1]Sheet2!$A$1:$AS$610,38,FALSE)</f>
        <v>0</v>
      </c>
      <c r="AO576" s="49">
        <f>VLOOKUP(C576,[1]Sheet2!$A$1:$AS$610,39,FALSE)</f>
        <v>1500000000</v>
      </c>
      <c r="AP576" s="49">
        <f>VLOOKUP(C576,[1]Sheet2!$A$1:$AS$610,40,FALSE)</f>
        <v>0</v>
      </c>
      <c r="AQ576" s="49">
        <f t="shared" si="464"/>
        <v>20000000000</v>
      </c>
      <c r="AR576" s="49">
        <f>VLOOKUP(C576,[1]Sheet2!$A$1:$AS$610,42,FALSE)</f>
        <v>10000000000</v>
      </c>
      <c r="AS576" s="49">
        <f>VLOOKUP(C576,[1]Sheet2!$A$1:$AS$610,43,FALSE)</f>
        <v>10000000000</v>
      </c>
      <c r="AT576" s="49">
        <f>VLOOKUP(C576,[1]Sheet2!$A$1:$AS$610,44,FALSE)</f>
        <v>0</v>
      </c>
      <c r="AU576" s="49">
        <f>VLOOKUP(C576,[1]Sheet2!$A$1:$AS$610,45,FALSE)</f>
        <v>0</v>
      </c>
      <c r="AV576" s="50">
        <f t="shared" si="465"/>
        <v>-51051092281</v>
      </c>
      <c r="AW576" s="50">
        <f t="shared" si="483"/>
        <v>51051092281</v>
      </c>
      <c r="AX576" s="44">
        <f t="shared" si="454"/>
        <v>0</v>
      </c>
    </row>
    <row r="577" spans="1:50" s="45" customFormat="1" ht="15" customHeight="1" x14ac:dyDescent="0.25">
      <c r="A577" s="37">
        <f t="shared" si="505"/>
        <v>429</v>
      </c>
      <c r="B577" s="37">
        <f t="shared" si="505"/>
        <v>6</v>
      </c>
      <c r="C577" s="38" t="s">
        <v>668</v>
      </c>
      <c r="D577" s="39" t="s">
        <v>96</v>
      </c>
      <c r="E577" s="40">
        <v>42734</v>
      </c>
      <c r="F577" s="41">
        <f t="shared" si="456"/>
        <v>724419795222</v>
      </c>
      <c r="G577" s="42">
        <f t="shared" si="457"/>
        <v>30691652274</v>
      </c>
      <c r="H577" s="42">
        <f>VLOOKUP(C577,[1]Sheet2!$A$1:$AS$610,6,FALSE)</f>
        <v>7079217500</v>
      </c>
      <c r="I577" s="42">
        <f>VLOOKUP(C577,[1]Sheet2!$A$1:$AS$610,7,FALSE)</f>
        <v>9214751160</v>
      </c>
      <c r="J577" s="42">
        <f>VLOOKUP(C577,[1]Sheet2!$A$1:$AS$610,8,FALSE)</f>
        <v>5200000000</v>
      </c>
      <c r="K577" s="42">
        <f>VLOOKUP(C577,[1]Sheet2!$A$1:$AS$610,9,FALSE)</f>
        <v>9197683614</v>
      </c>
      <c r="L577" s="42">
        <f t="shared" si="458"/>
        <v>547881261000</v>
      </c>
      <c r="M577" s="42">
        <f>VLOOKUP(C577,[1]Sheet2!$A$1:$AS$610,11,FALSE)</f>
        <v>10176027000</v>
      </c>
      <c r="N577" s="42">
        <f>VLOOKUP(C577,[1]Sheet2!$A$1:$AS$610,12,FALSE)</f>
        <v>467239940000</v>
      </c>
      <c r="O577" s="42">
        <f>VLOOKUP(C577,[1]Sheet2!$A$1:$AS$610,13,FALSE)</f>
        <v>70465294000</v>
      </c>
      <c r="P577" s="42">
        <f t="shared" si="459"/>
        <v>145846881948</v>
      </c>
      <c r="Q577" s="42">
        <f>VLOOKUP(C577,[1]Sheet2!$A$1:$AS$610,15,FALSE)</f>
        <v>0</v>
      </c>
      <c r="R577" s="42">
        <f>VLOOKUP(C577,[1]Sheet2!$A$1:$AS$610,16,FALSE)</f>
        <v>0</v>
      </c>
      <c r="S577" s="42">
        <f>VLOOKUP(C577,[1]Sheet2!$A$1:$AS$610,17,FALSE)</f>
        <v>8751091948</v>
      </c>
      <c r="T577" s="42">
        <f>VLOOKUP(C577,[1]Sheet2!$A$1:$AS$610,18,FALSE)</f>
        <v>26187876000</v>
      </c>
      <c r="U577" s="42">
        <f>VLOOKUP(C577,[1]Sheet2!$A$1:$AS$610,19,FALSE)</f>
        <v>110907914000</v>
      </c>
      <c r="V577" s="42">
        <f t="shared" si="460"/>
        <v>821756131727</v>
      </c>
      <c r="W577" s="42">
        <f t="shared" si="461"/>
        <v>470020068707</v>
      </c>
      <c r="X577" s="42">
        <f>VLOOKUP(C577,[1]Sheet2!$A$1:$AS$610,22,FALSE)</f>
        <v>287229078766</v>
      </c>
      <c r="Y577" s="42">
        <f>VLOOKUP(C577,[1]Sheet2!$A$1:$AS$610,23,FALSE)</f>
        <v>0</v>
      </c>
      <c r="Z577" s="42">
        <f>VLOOKUP(C577,[1]Sheet2!$A$1:$AS$610,24,FALSE)</f>
        <v>0</v>
      </c>
      <c r="AA577" s="42">
        <f>VLOOKUP(C577,[1]Sheet2!$A$1:$AS$610,25,FALSE)</f>
        <v>16734100230</v>
      </c>
      <c r="AB577" s="42">
        <f>VLOOKUP(C577,[1]Sheet2!$A$1:$AS$610,26,FALSE)</f>
        <v>350000000</v>
      </c>
      <c r="AC577" s="42">
        <f>VLOOKUP(C577,[1]Sheet2!$A$1:$AS$610,27,FALSE)</f>
        <v>4105594848</v>
      </c>
      <c r="AD577" s="42">
        <f>VLOOKUP(C577,[1]Sheet2!$A$1:$AS$610,28,FALSE)</f>
        <v>160601294863</v>
      </c>
      <c r="AE577" s="42">
        <f>VLOOKUP(C577,[1]Sheet2!$A$1:$AS$610,29,FALSE)</f>
        <v>1000000000</v>
      </c>
      <c r="AF577" s="42">
        <f t="shared" si="462"/>
        <v>351736063020</v>
      </c>
      <c r="AG577" s="42">
        <f>VLOOKUP(C577,[1]Sheet2!$A$1:$AS$610,31,FALSE)</f>
        <v>60601956500</v>
      </c>
      <c r="AH577" s="42">
        <f>VLOOKUP(C577,[1]Sheet2!$A$1:$AS$610,32,FALSE)</f>
        <v>131183282750</v>
      </c>
      <c r="AI577" s="42">
        <f>VLOOKUP(C577,[1]Sheet2!$A$1:$AS$610,33,FALSE)</f>
        <v>159950823770</v>
      </c>
      <c r="AJ577" s="42">
        <f t="shared" si="463"/>
        <v>99836336505</v>
      </c>
      <c r="AK577" s="42">
        <f>VLOOKUP(C577,[1]Sheet2!$A$1:$AS$610,35,FALSE)</f>
        <v>99786336505</v>
      </c>
      <c r="AL577" s="42">
        <f>VLOOKUP(C577,[1]Sheet2!$A$1:$AS$610,36,FALSE)</f>
        <v>0</v>
      </c>
      <c r="AM577" s="42">
        <f>VLOOKUP(C577,[1]Sheet2!$A$1:$AS$610,37,FALSE)</f>
        <v>0</v>
      </c>
      <c r="AN577" s="42">
        <f>VLOOKUP(C577,[1]Sheet2!$A$1:$AS$610,38,FALSE)</f>
        <v>0</v>
      </c>
      <c r="AO577" s="42">
        <f>VLOOKUP(C577,[1]Sheet2!$A$1:$AS$610,39,FALSE)</f>
        <v>50000000</v>
      </c>
      <c r="AP577" s="42">
        <f>VLOOKUP(C577,[1]Sheet2!$A$1:$AS$610,40,FALSE)</f>
        <v>0</v>
      </c>
      <c r="AQ577" s="42">
        <f t="shared" si="464"/>
        <v>2500000000</v>
      </c>
      <c r="AR577" s="42">
        <f>VLOOKUP(C577,[1]Sheet2!$A$1:$AS$610,42,FALSE)</f>
        <v>0</v>
      </c>
      <c r="AS577" s="42">
        <f>VLOOKUP(C577,[1]Sheet2!$A$1:$AS$610,43,FALSE)</f>
        <v>2500000000</v>
      </c>
      <c r="AT577" s="42">
        <f>VLOOKUP(C577,[1]Sheet2!$A$1:$AS$610,44,FALSE)</f>
        <v>0</v>
      </c>
      <c r="AU577" s="42">
        <f>VLOOKUP(C577,[1]Sheet2!$A$1:$AS$610,45,FALSE)</f>
        <v>0</v>
      </c>
      <c r="AV577" s="43">
        <f t="shared" si="465"/>
        <v>-97336336505</v>
      </c>
      <c r="AW577" s="43">
        <f t="shared" si="483"/>
        <v>97336336505</v>
      </c>
      <c r="AX577" s="44">
        <f t="shared" si="454"/>
        <v>0</v>
      </c>
    </row>
    <row r="578" spans="1:50" s="45" customFormat="1" ht="15" customHeight="1" x14ac:dyDescent="0.25">
      <c r="A578" s="46">
        <f t="shared" si="505"/>
        <v>430</v>
      </c>
      <c r="B578" s="46">
        <f t="shared" si="505"/>
        <v>7</v>
      </c>
      <c r="C578" s="47" t="s">
        <v>669</v>
      </c>
      <c r="D578" s="58" t="s">
        <v>284</v>
      </c>
      <c r="E578" s="57">
        <v>42726</v>
      </c>
      <c r="F578" s="48">
        <f t="shared" si="456"/>
        <v>758557210533</v>
      </c>
      <c r="G578" s="49">
        <f t="shared" si="457"/>
        <v>27288808028</v>
      </c>
      <c r="H578" s="49">
        <f>VLOOKUP(C578,[1]Sheet2!$A$1:$AS$610,6,FALSE)</f>
        <v>6842663221</v>
      </c>
      <c r="I578" s="49">
        <f>VLOOKUP(C578,[1]Sheet2!$A$1:$AS$610,7,FALSE)</f>
        <v>6346877000</v>
      </c>
      <c r="J578" s="49">
        <f>VLOOKUP(C578,[1]Sheet2!$A$1:$AS$610,8,FALSE)</f>
        <v>0</v>
      </c>
      <c r="K578" s="49">
        <f>VLOOKUP(C578,[1]Sheet2!$A$1:$AS$610,9,FALSE)</f>
        <v>14099267807</v>
      </c>
      <c r="L578" s="49">
        <f t="shared" si="458"/>
        <v>592600898000</v>
      </c>
      <c r="M578" s="49">
        <f>VLOOKUP(C578,[1]Sheet2!$A$1:$AS$610,11,FALSE)</f>
        <v>8767437000</v>
      </c>
      <c r="N578" s="49">
        <f>VLOOKUP(C578,[1]Sheet2!$A$1:$AS$610,12,FALSE)</f>
        <v>434834613000</v>
      </c>
      <c r="O578" s="49">
        <f>VLOOKUP(C578,[1]Sheet2!$A$1:$AS$610,13,FALSE)</f>
        <v>148998848000</v>
      </c>
      <c r="P578" s="49">
        <f t="shared" si="459"/>
        <v>138667504505</v>
      </c>
      <c r="Q578" s="49">
        <f>VLOOKUP(C578,[1]Sheet2!$A$1:$AS$610,15,FALSE)</f>
        <v>0</v>
      </c>
      <c r="R578" s="49">
        <f>VLOOKUP(C578,[1]Sheet2!$A$1:$AS$610,16,FALSE)</f>
        <v>0</v>
      </c>
      <c r="S578" s="49">
        <f>VLOOKUP(C578,[1]Sheet2!$A$1:$AS$610,17,FALSE)</f>
        <v>10179046505</v>
      </c>
      <c r="T578" s="49">
        <f>VLOOKUP(C578,[1]Sheet2!$A$1:$AS$610,18,FALSE)</f>
        <v>29241829000</v>
      </c>
      <c r="U578" s="49">
        <f>VLOOKUP(C578,[1]Sheet2!$A$1:$AS$610,19,FALSE)</f>
        <v>99246629000</v>
      </c>
      <c r="V578" s="49">
        <f t="shared" si="460"/>
        <v>811450104311.71997</v>
      </c>
      <c r="W578" s="49">
        <f t="shared" si="461"/>
        <v>399585906849</v>
      </c>
      <c r="X578" s="49">
        <f>VLOOKUP(C578,[1]Sheet2!$A$1:$AS$610,22,FALSE)</f>
        <v>238116874663</v>
      </c>
      <c r="Y578" s="49">
        <f>VLOOKUP(C578,[1]Sheet2!$A$1:$AS$610,23,FALSE)</f>
        <v>0</v>
      </c>
      <c r="Z578" s="49">
        <f>VLOOKUP(C578,[1]Sheet2!$A$1:$AS$610,24,FALSE)</f>
        <v>0</v>
      </c>
      <c r="AA578" s="49">
        <f>VLOOKUP(C578,[1]Sheet2!$A$1:$AS$610,25,FALSE)</f>
        <v>6116881000</v>
      </c>
      <c r="AB578" s="49">
        <f>VLOOKUP(C578,[1]Sheet2!$A$1:$AS$610,26,FALSE)</f>
        <v>0</v>
      </c>
      <c r="AC578" s="49">
        <f>VLOOKUP(C578,[1]Sheet2!$A$1:$AS$610,27,FALSE)</f>
        <v>1318928022</v>
      </c>
      <c r="AD578" s="49">
        <f>VLOOKUP(C578,[1]Sheet2!$A$1:$AS$610,28,FALSE)</f>
        <v>144033223164</v>
      </c>
      <c r="AE578" s="49">
        <f>VLOOKUP(C578,[1]Sheet2!$A$1:$AS$610,29,FALSE)</f>
        <v>10000000000</v>
      </c>
      <c r="AF578" s="49">
        <f t="shared" si="462"/>
        <v>411864197462.71997</v>
      </c>
      <c r="AG578" s="49">
        <f>VLOOKUP(C578,[1]Sheet2!$A$1:$AS$610,31,FALSE)</f>
        <v>75593320269</v>
      </c>
      <c r="AH578" s="49">
        <f>VLOOKUP(C578,[1]Sheet2!$A$1:$AS$610,32,FALSE)</f>
        <v>160103520963</v>
      </c>
      <c r="AI578" s="49">
        <f>VLOOKUP(C578,[1]Sheet2!$A$1:$AS$610,33,FALSE)</f>
        <v>176167356230.72</v>
      </c>
      <c r="AJ578" s="49">
        <f t="shared" si="463"/>
        <v>67892893778.720001</v>
      </c>
      <c r="AK578" s="49">
        <f>VLOOKUP(C578,[1]Sheet2!$A$1:$AS$610,35,FALSE)</f>
        <v>65148935445.720001</v>
      </c>
      <c r="AL578" s="49">
        <f>VLOOKUP(C578,[1]Sheet2!$A$1:$AS$610,36,FALSE)</f>
        <v>0</v>
      </c>
      <c r="AM578" s="49">
        <f>VLOOKUP(C578,[1]Sheet2!$A$1:$AS$610,37,FALSE)</f>
        <v>0</v>
      </c>
      <c r="AN578" s="49">
        <f>VLOOKUP(C578,[1]Sheet2!$A$1:$AS$610,38,FALSE)</f>
        <v>2743958333</v>
      </c>
      <c r="AO578" s="49">
        <f>VLOOKUP(C578,[1]Sheet2!$A$1:$AS$610,39,FALSE)</f>
        <v>0</v>
      </c>
      <c r="AP578" s="49">
        <f>VLOOKUP(C578,[1]Sheet2!$A$1:$AS$610,40,FALSE)</f>
        <v>0</v>
      </c>
      <c r="AQ578" s="49">
        <f t="shared" si="464"/>
        <v>15000000000</v>
      </c>
      <c r="AR578" s="49">
        <f>VLOOKUP(C578,[1]Sheet2!$A$1:$AS$610,42,FALSE)</f>
        <v>5000000000</v>
      </c>
      <c r="AS578" s="49">
        <f>VLOOKUP(C578,[1]Sheet2!$A$1:$AS$610,43,FALSE)</f>
        <v>10000000000</v>
      </c>
      <c r="AT578" s="49">
        <f>VLOOKUP(C578,[1]Sheet2!$A$1:$AS$610,44,FALSE)</f>
        <v>0</v>
      </c>
      <c r="AU578" s="49">
        <f>VLOOKUP(C578,[1]Sheet2!$A$1:$AS$610,45,FALSE)</f>
        <v>0</v>
      </c>
      <c r="AV578" s="50">
        <f t="shared" si="465"/>
        <v>-52892893778.719971</v>
      </c>
      <c r="AW578" s="50">
        <f t="shared" si="483"/>
        <v>52892893778.720001</v>
      </c>
      <c r="AX578" s="44">
        <f t="shared" si="454"/>
        <v>0</v>
      </c>
    </row>
    <row r="579" spans="1:50" s="45" customFormat="1" ht="15" customHeight="1" x14ac:dyDescent="0.25">
      <c r="A579" s="37">
        <f t="shared" si="505"/>
        <v>431</v>
      </c>
      <c r="B579" s="37">
        <f t="shared" si="505"/>
        <v>8</v>
      </c>
      <c r="C579" s="47" t="s">
        <v>670</v>
      </c>
      <c r="D579" s="39" t="s">
        <v>185</v>
      </c>
      <c r="E579" s="40">
        <v>42726</v>
      </c>
      <c r="F579" s="48">
        <f t="shared" si="456"/>
        <v>1118433462837</v>
      </c>
      <c r="G579" s="49">
        <f t="shared" si="457"/>
        <v>96227790307</v>
      </c>
      <c r="H579" s="49">
        <f>VLOOKUP(C579,[1]Sheet2!$A$1:$AS$610,6,FALSE)</f>
        <v>25492800190</v>
      </c>
      <c r="I579" s="49">
        <f>VLOOKUP(C579,[1]Sheet2!$A$1:$AS$610,7,FALSE)</f>
        <v>8360911450</v>
      </c>
      <c r="J579" s="49">
        <f>VLOOKUP(C579,[1]Sheet2!$A$1:$AS$610,8,FALSE)</f>
        <v>10979275000</v>
      </c>
      <c r="K579" s="49">
        <f>VLOOKUP(C579,[1]Sheet2!$A$1:$AS$610,9,FALSE)</f>
        <v>51394803667</v>
      </c>
      <c r="L579" s="49">
        <f t="shared" si="458"/>
        <v>743176130050</v>
      </c>
      <c r="M579" s="49">
        <f>VLOOKUP(C579,[1]Sheet2!$A$1:$AS$610,11,FALSE)</f>
        <v>14357964050</v>
      </c>
      <c r="N579" s="49">
        <f>VLOOKUP(C579,[1]Sheet2!$A$1:$AS$610,12,FALSE)</f>
        <v>575280999000</v>
      </c>
      <c r="O579" s="49">
        <f>VLOOKUP(C579,[1]Sheet2!$A$1:$AS$610,13,FALSE)</f>
        <v>153537167000</v>
      </c>
      <c r="P579" s="49">
        <f t="shared" si="459"/>
        <v>279029542480</v>
      </c>
      <c r="Q579" s="49">
        <f>VLOOKUP(C579,[1]Sheet2!$A$1:$AS$610,15,FALSE)</f>
        <v>7500000000</v>
      </c>
      <c r="R579" s="49">
        <f>VLOOKUP(C579,[1]Sheet2!$A$1:$AS$610,16,FALSE)</f>
        <v>0</v>
      </c>
      <c r="S579" s="49">
        <f>VLOOKUP(C579,[1]Sheet2!$A$1:$AS$610,17,FALSE)</f>
        <v>22329007480</v>
      </c>
      <c r="T579" s="49">
        <f>VLOOKUP(C579,[1]Sheet2!$A$1:$AS$610,18,FALSE)</f>
        <v>132909006000</v>
      </c>
      <c r="U579" s="49">
        <f>VLOOKUP(C579,[1]Sheet2!$A$1:$AS$610,19,FALSE)</f>
        <v>116291529000</v>
      </c>
      <c r="V579" s="49">
        <f t="shared" si="460"/>
        <v>1129183462837</v>
      </c>
      <c r="W579" s="49">
        <f t="shared" si="461"/>
        <v>566114552481</v>
      </c>
      <c r="X579" s="49">
        <f>VLOOKUP(C579,[1]Sheet2!$A$1:$AS$610,22,FALSE)</f>
        <v>379912131924</v>
      </c>
      <c r="Y579" s="49">
        <f>VLOOKUP(C579,[1]Sheet2!$A$1:$AS$610,23,FALSE)</f>
        <v>0</v>
      </c>
      <c r="Z579" s="49">
        <f>VLOOKUP(C579,[1]Sheet2!$A$1:$AS$610,24,FALSE)</f>
        <v>0</v>
      </c>
      <c r="AA579" s="49">
        <f>VLOOKUP(C579,[1]Sheet2!$A$1:$AS$610,25,FALSE)</f>
        <v>4668200000</v>
      </c>
      <c r="AB579" s="49">
        <f>VLOOKUP(C579,[1]Sheet2!$A$1:$AS$610,26,FALSE)</f>
        <v>650000000</v>
      </c>
      <c r="AC579" s="49">
        <f>VLOOKUP(C579,[1]Sheet2!$A$1:$AS$610,27,FALSE)</f>
        <v>0</v>
      </c>
      <c r="AD579" s="49">
        <f>VLOOKUP(C579,[1]Sheet2!$A$1:$AS$610,28,FALSE)</f>
        <v>179384220557</v>
      </c>
      <c r="AE579" s="49">
        <f>VLOOKUP(C579,[1]Sheet2!$A$1:$AS$610,29,FALSE)</f>
        <v>1500000000</v>
      </c>
      <c r="AF579" s="49">
        <f t="shared" si="462"/>
        <v>563068910356</v>
      </c>
      <c r="AG579" s="49">
        <f>VLOOKUP(C579,[1]Sheet2!$A$1:$AS$610,31,FALSE)</f>
        <v>48615684182</v>
      </c>
      <c r="AH579" s="49">
        <f>VLOOKUP(C579,[1]Sheet2!$A$1:$AS$610,32,FALSE)</f>
        <v>292467390175</v>
      </c>
      <c r="AI579" s="49">
        <f>VLOOKUP(C579,[1]Sheet2!$A$1:$AS$610,33,FALSE)</f>
        <v>221985835999</v>
      </c>
      <c r="AJ579" s="49">
        <f t="shared" si="463"/>
        <v>25000000000</v>
      </c>
      <c r="AK579" s="49">
        <f>VLOOKUP(C579,[1]Sheet2!$A$1:$AS$610,35,FALSE)</f>
        <v>25000000000</v>
      </c>
      <c r="AL579" s="49">
        <f>VLOOKUP(C579,[1]Sheet2!$A$1:$AS$610,36,FALSE)</f>
        <v>0</v>
      </c>
      <c r="AM579" s="49">
        <f>VLOOKUP(C579,[1]Sheet2!$A$1:$AS$610,37,FALSE)</f>
        <v>0</v>
      </c>
      <c r="AN579" s="49">
        <f>VLOOKUP(C579,[1]Sheet2!$A$1:$AS$610,38,FALSE)</f>
        <v>0</v>
      </c>
      <c r="AO579" s="49">
        <f>VLOOKUP(C579,[1]Sheet2!$A$1:$AS$610,39,FALSE)</f>
        <v>0</v>
      </c>
      <c r="AP579" s="49">
        <f>VLOOKUP(C579,[1]Sheet2!$A$1:$AS$610,40,FALSE)</f>
        <v>0</v>
      </c>
      <c r="AQ579" s="49">
        <f t="shared" si="464"/>
        <v>14250000000</v>
      </c>
      <c r="AR579" s="49">
        <f>VLOOKUP(C579,[1]Sheet2!$A$1:$AS$610,42,FALSE)</f>
        <v>0</v>
      </c>
      <c r="AS579" s="49">
        <f>VLOOKUP(C579,[1]Sheet2!$A$1:$AS$610,43,FALSE)</f>
        <v>14250000000</v>
      </c>
      <c r="AT579" s="49">
        <f>VLOOKUP(C579,[1]Sheet2!$A$1:$AS$610,44,FALSE)</f>
        <v>0</v>
      </c>
      <c r="AU579" s="49">
        <f>VLOOKUP(C579,[1]Sheet2!$A$1:$AS$610,45,FALSE)</f>
        <v>0</v>
      </c>
      <c r="AV579" s="50">
        <f t="shared" si="465"/>
        <v>-10750000000</v>
      </c>
      <c r="AW579" s="50">
        <f t="shared" si="483"/>
        <v>10750000000</v>
      </c>
      <c r="AX579" s="44">
        <f t="shared" si="454"/>
        <v>0</v>
      </c>
    </row>
    <row r="580" spans="1:50" s="45" customFormat="1" ht="15" customHeight="1" x14ac:dyDescent="0.25">
      <c r="A580" s="37">
        <f t="shared" si="505"/>
        <v>432</v>
      </c>
      <c r="B580" s="37">
        <f t="shared" si="505"/>
        <v>9</v>
      </c>
      <c r="C580" s="38" t="s">
        <v>671</v>
      </c>
      <c r="D580" s="39" t="s">
        <v>111</v>
      </c>
      <c r="E580" s="40">
        <v>42734</v>
      </c>
      <c r="F580" s="41">
        <f t="shared" si="456"/>
        <v>1040438581791</v>
      </c>
      <c r="G580" s="42">
        <f t="shared" si="457"/>
        <v>98000000000</v>
      </c>
      <c r="H580" s="42">
        <f>VLOOKUP(C580,[1]Sheet2!$A$1:$AS$610,6,FALSE)</f>
        <v>47398345068</v>
      </c>
      <c r="I580" s="42">
        <f>VLOOKUP(C580,[1]Sheet2!$A$1:$AS$610,7,FALSE)</f>
        <v>16928226500</v>
      </c>
      <c r="J580" s="42">
        <f>VLOOKUP(C580,[1]Sheet2!$A$1:$AS$610,8,FALSE)</f>
        <v>7500000000</v>
      </c>
      <c r="K580" s="42">
        <f>VLOOKUP(C580,[1]Sheet2!$A$1:$AS$610,9,FALSE)</f>
        <v>26173428432</v>
      </c>
      <c r="L580" s="42">
        <f t="shared" si="458"/>
        <v>692456211076</v>
      </c>
      <c r="M580" s="42">
        <f>VLOOKUP(C580,[1]Sheet2!$A$1:$AS$610,11,FALSE)</f>
        <v>12875790512</v>
      </c>
      <c r="N580" s="42">
        <f>VLOOKUP(C580,[1]Sheet2!$A$1:$AS$610,12,FALSE)</f>
        <v>536858600564</v>
      </c>
      <c r="O580" s="42">
        <f>VLOOKUP(C580,[1]Sheet2!$A$1:$AS$610,13,FALSE)</f>
        <v>142721820000</v>
      </c>
      <c r="P580" s="42">
        <f t="shared" si="459"/>
        <v>249982370715</v>
      </c>
      <c r="Q580" s="42">
        <f>VLOOKUP(C580,[1]Sheet2!$A$1:$AS$610,15,FALSE)</f>
        <v>1000000000</v>
      </c>
      <c r="R580" s="42">
        <f>VLOOKUP(C580,[1]Sheet2!$A$1:$AS$610,16,FALSE)</f>
        <v>0</v>
      </c>
      <c r="S580" s="42">
        <f>VLOOKUP(C580,[1]Sheet2!$A$1:$AS$610,17,FALSE)</f>
        <v>16917043715</v>
      </c>
      <c r="T580" s="42">
        <f>VLOOKUP(C580,[1]Sheet2!$A$1:$AS$610,18,FALSE)</f>
        <v>103460530000</v>
      </c>
      <c r="U580" s="42">
        <f>VLOOKUP(C580,[1]Sheet2!$A$1:$AS$610,19,FALSE)</f>
        <v>128604797000</v>
      </c>
      <c r="V580" s="42">
        <f t="shared" si="460"/>
        <v>1078252034715.9301</v>
      </c>
      <c r="W580" s="42">
        <f t="shared" si="461"/>
        <v>543437311474.93005</v>
      </c>
      <c r="X580" s="42">
        <f>VLOOKUP(C580,[1]Sheet2!$A$1:$AS$610,22,FALSE)</f>
        <v>336241952115.53003</v>
      </c>
      <c r="Y580" s="42">
        <f>VLOOKUP(C580,[1]Sheet2!$A$1:$AS$610,23,FALSE)</f>
        <v>0</v>
      </c>
      <c r="Z580" s="42">
        <f>VLOOKUP(C580,[1]Sheet2!$A$1:$AS$610,24,FALSE)</f>
        <v>0</v>
      </c>
      <c r="AA580" s="42">
        <f>VLOOKUP(C580,[1]Sheet2!$A$1:$AS$610,25,FALSE)</f>
        <v>5058400000</v>
      </c>
      <c r="AB580" s="42">
        <f>VLOOKUP(C580,[1]Sheet2!$A$1:$AS$610,26,FALSE)</f>
        <v>330000000</v>
      </c>
      <c r="AC580" s="42">
        <f>VLOOKUP(C580,[1]Sheet2!$A$1:$AS$610,27,FALSE)</f>
        <v>0</v>
      </c>
      <c r="AD580" s="42">
        <f>VLOOKUP(C580,[1]Sheet2!$A$1:$AS$610,28,FALSE)</f>
        <v>194956959359.39999</v>
      </c>
      <c r="AE580" s="42">
        <f>VLOOKUP(C580,[1]Sheet2!$A$1:$AS$610,29,FALSE)</f>
        <v>6850000000</v>
      </c>
      <c r="AF580" s="42">
        <f t="shared" si="462"/>
        <v>534814723241</v>
      </c>
      <c r="AG580" s="42">
        <f>VLOOKUP(C580,[1]Sheet2!$A$1:$AS$610,31,FALSE)</f>
        <v>49708494000</v>
      </c>
      <c r="AH580" s="42">
        <f>VLOOKUP(C580,[1]Sheet2!$A$1:$AS$610,32,FALSE)</f>
        <v>194223062394</v>
      </c>
      <c r="AI580" s="42">
        <f>VLOOKUP(C580,[1]Sheet2!$A$1:$AS$610,33,FALSE)</f>
        <v>290883166847</v>
      </c>
      <c r="AJ580" s="42">
        <f t="shared" si="463"/>
        <v>39813452924.93</v>
      </c>
      <c r="AK580" s="42">
        <f>VLOOKUP(C580,[1]Sheet2!$A$1:$AS$610,35,FALSE)</f>
        <v>39813452924.93</v>
      </c>
      <c r="AL580" s="42">
        <f>VLOOKUP(C580,[1]Sheet2!$A$1:$AS$610,36,FALSE)</f>
        <v>0</v>
      </c>
      <c r="AM580" s="42">
        <f>VLOOKUP(C580,[1]Sheet2!$A$1:$AS$610,37,FALSE)</f>
        <v>0</v>
      </c>
      <c r="AN580" s="42">
        <f>VLOOKUP(C580,[1]Sheet2!$A$1:$AS$610,38,FALSE)</f>
        <v>0</v>
      </c>
      <c r="AO580" s="42">
        <f>VLOOKUP(C580,[1]Sheet2!$A$1:$AS$610,39,FALSE)</f>
        <v>0</v>
      </c>
      <c r="AP580" s="42">
        <f>VLOOKUP(C580,[1]Sheet2!$A$1:$AS$610,40,FALSE)</f>
        <v>0</v>
      </c>
      <c r="AQ580" s="42">
        <f t="shared" si="464"/>
        <v>2000000000</v>
      </c>
      <c r="AR580" s="42">
        <f>VLOOKUP(C580,[1]Sheet2!$A$1:$AS$610,42,FALSE)</f>
        <v>0</v>
      </c>
      <c r="AS580" s="42">
        <f>VLOOKUP(C580,[1]Sheet2!$A$1:$AS$610,43,FALSE)</f>
        <v>2000000000</v>
      </c>
      <c r="AT580" s="42">
        <f>VLOOKUP(C580,[1]Sheet2!$A$1:$AS$610,44,FALSE)</f>
        <v>0</v>
      </c>
      <c r="AU580" s="42">
        <f>VLOOKUP(C580,[1]Sheet2!$A$1:$AS$610,45,FALSE)</f>
        <v>0</v>
      </c>
      <c r="AV580" s="43">
        <f t="shared" si="465"/>
        <v>-37813452924.930054</v>
      </c>
      <c r="AW580" s="43">
        <f t="shared" si="483"/>
        <v>37813452924.93</v>
      </c>
      <c r="AX580" s="44">
        <f t="shared" si="454"/>
        <v>0</v>
      </c>
    </row>
    <row r="581" spans="1:50" s="45" customFormat="1" ht="15" customHeight="1" x14ac:dyDescent="0.25">
      <c r="A581" s="37">
        <f t="shared" si="505"/>
        <v>433</v>
      </c>
      <c r="B581" s="37">
        <f t="shared" si="505"/>
        <v>10</v>
      </c>
      <c r="C581" s="47" t="s">
        <v>672</v>
      </c>
      <c r="D581" s="39" t="s">
        <v>99</v>
      </c>
      <c r="E581" s="40">
        <v>42734</v>
      </c>
      <c r="F581" s="48">
        <f t="shared" si="456"/>
        <v>909757060419</v>
      </c>
      <c r="G581" s="49">
        <f t="shared" si="457"/>
        <v>47790998761</v>
      </c>
      <c r="H581" s="49">
        <v>8500000000</v>
      </c>
      <c r="I581" s="49">
        <v>2111000000</v>
      </c>
      <c r="J581" s="49">
        <v>10000000000</v>
      </c>
      <c r="K581" s="49">
        <v>27179998761</v>
      </c>
      <c r="L581" s="49">
        <f t="shared" si="458"/>
        <v>660354678000</v>
      </c>
      <c r="M581" s="49">
        <v>9308671000</v>
      </c>
      <c r="N581" s="49">
        <v>503693703000</v>
      </c>
      <c r="O581" s="49">
        <v>147352304000</v>
      </c>
      <c r="P581" s="49">
        <f t="shared" si="459"/>
        <v>201611383658</v>
      </c>
      <c r="Q581" s="49">
        <v>1892290000</v>
      </c>
      <c r="R581" s="49">
        <v>0</v>
      </c>
      <c r="S581" s="49">
        <v>15725795658</v>
      </c>
      <c r="T581" s="49">
        <v>57901219000</v>
      </c>
      <c r="U581" s="49">
        <v>126092079000</v>
      </c>
      <c r="V581" s="49">
        <f t="shared" si="460"/>
        <v>948626285780</v>
      </c>
      <c r="W581" s="49">
        <f t="shared" si="461"/>
        <v>516230809190</v>
      </c>
      <c r="X581" s="49">
        <v>321368171839</v>
      </c>
      <c r="Y581" s="49">
        <v>0</v>
      </c>
      <c r="Z581" s="49">
        <v>0</v>
      </c>
      <c r="AA581" s="49">
        <v>11562628350</v>
      </c>
      <c r="AB581" s="49">
        <v>500000000</v>
      </c>
      <c r="AC581" s="49">
        <v>1000449000</v>
      </c>
      <c r="AD581" s="49">
        <v>180799560001</v>
      </c>
      <c r="AE581" s="49">
        <v>1000000000</v>
      </c>
      <c r="AF581" s="49">
        <f t="shared" si="462"/>
        <v>432395476590</v>
      </c>
      <c r="AG581" s="49">
        <v>79254328000</v>
      </c>
      <c r="AH581" s="49">
        <v>150570695244</v>
      </c>
      <c r="AI581" s="49">
        <v>202570453346</v>
      </c>
      <c r="AJ581" s="49">
        <f t="shared" si="463"/>
        <v>51369225361</v>
      </c>
      <c r="AK581" s="49">
        <v>48869225361</v>
      </c>
      <c r="AL581" s="49">
        <v>0</v>
      </c>
      <c r="AM581" s="49">
        <v>0</v>
      </c>
      <c r="AN581" s="49">
        <v>0</v>
      </c>
      <c r="AO581" s="49">
        <v>2500000000</v>
      </c>
      <c r="AP581" s="49">
        <v>0</v>
      </c>
      <c r="AQ581" s="49">
        <f t="shared" si="464"/>
        <v>12500000000</v>
      </c>
      <c r="AR581" s="49">
        <v>0</v>
      </c>
      <c r="AS581" s="49">
        <v>10000000000</v>
      </c>
      <c r="AT581" s="49">
        <v>0</v>
      </c>
      <c r="AU581" s="49">
        <v>2500000000</v>
      </c>
      <c r="AV581" s="50">
        <f t="shared" si="465"/>
        <v>-38869225361</v>
      </c>
      <c r="AW581" s="50">
        <f t="shared" si="483"/>
        <v>38869225361</v>
      </c>
      <c r="AX581" s="44">
        <f t="shared" si="454"/>
        <v>0</v>
      </c>
    </row>
    <row r="582" spans="1:50" s="45" customFormat="1" ht="15" customHeight="1" x14ac:dyDescent="0.25">
      <c r="A582" s="37">
        <f t="shared" si="505"/>
        <v>434</v>
      </c>
      <c r="B582" s="37">
        <f t="shared" si="505"/>
        <v>11</v>
      </c>
      <c r="C582" s="47" t="s">
        <v>673</v>
      </c>
      <c r="D582" s="39" t="s">
        <v>105</v>
      </c>
      <c r="E582" s="40">
        <v>42734</v>
      </c>
      <c r="F582" s="48">
        <f t="shared" si="456"/>
        <v>708735590697</v>
      </c>
      <c r="G582" s="49">
        <f t="shared" si="457"/>
        <v>29505078000</v>
      </c>
      <c r="H582" s="49">
        <f>VLOOKUP(C582,[1]Sheet2!$A$1:$AS$610,6,FALSE)</f>
        <v>2872675000</v>
      </c>
      <c r="I582" s="49">
        <f>VLOOKUP(C582,[1]Sheet2!$A$1:$AS$610,7,FALSE)</f>
        <v>3719936000</v>
      </c>
      <c r="J582" s="49">
        <f>VLOOKUP(C582,[1]Sheet2!$A$1:$AS$610,8,FALSE)</f>
        <v>5300000000</v>
      </c>
      <c r="K582" s="49">
        <f>VLOOKUP(C582,[1]Sheet2!$A$1:$AS$610,9,FALSE)</f>
        <v>17612467000</v>
      </c>
      <c r="L582" s="49">
        <f t="shared" si="458"/>
        <v>518811629000</v>
      </c>
      <c r="M582" s="49">
        <f>VLOOKUP(C582,[1]Sheet2!$A$1:$AS$610,11,FALSE)</f>
        <v>10453648000</v>
      </c>
      <c r="N582" s="49">
        <f>VLOOKUP(C582,[1]Sheet2!$A$1:$AS$610,12,FALSE)</f>
        <v>433451761000</v>
      </c>
      <c r="O582" s="49">
        <f>VLOOKUP(C582,[1]Sheet2!$A$1:$AS$610,13,FALSE)</f>
        <v>74906220000</v>
      </c>
      <c r="P582" s="49">
        <f t="shared" si="459"/>
        <v>160418883697</v>
      </c>
      <c r="Q582" s="49">
        <f>VLOOKUP(C582,[1]Sheet2!$A$1:$AS$610,15,FALSE)</f>
        <v>1772000000</v>
      </c>
      <c r="R582" s="49">
        <f>VLOOKUP(C582,[1]Sheet2!$A$1:$AS$610,16,FALSE)</f>
        <v>0</v>
      </c>
      <c r="S582" s="49">
        <f>VLOOKUP(C582,[1]Sheet2!$A$1:$AS$610,17,FALSE)</f>
        <v>10001335697</v>
      </c>
      <c r="T582" s="49">
        <f>VLOOKUP(C582,[1]Sheet2!$A$1:$AS$610,18,FALSE)</f>
        <v>72590401000</v>
      </c>
      <c r="U582" s="49">
        <f>VLOOKUP(C582,[1]Sheet2!$A$1:$AS$610,19,FALSE)</f>
        <v>76055147000</v>
      </c>
      <c r="V582" s="49">
        <f t="shared" si="460"/>
        <v>738941122000</v>
      </c>
      <c r="W582" s="49">
        <f t="shared" si="461"/>
        <v>380717928000</v>
      </c>
      <c r="X582" s="49">
        <f>VLOOKUP(C582,[1]Sheet2!$A$1:$AS$610,22,FALSE)</f>
        <v>233570836000</v>
      </c>
      <c r="Y582" s="49">
        <f>VLOOKUP(C582,[1]Sheet2!$A$1:$AS$610,23,FALSE)</f>
        <v>0</v>
      </c>
      <c r="Z582" s="49">
        <f>VLOOKUP(C582,[1]Sheet2!$A$1:$AS$610,24,FALSE)</f>
        <v>0</v>
      </c>
      <c r="AA582" s="49">
        <f>VLOOKUP(C582,[1]Sheet2!$A$1:$AS$610,25,FALSE)</f>
        <v>17673675000</v>
      </c>
      <c r="AB582" s="49">
        <f>VLOOKUP(C582,[1]Sheet2!$A$1:$AS$610,26,FALSE)</f>
        <v>300000000</v>
      </c>
      <c r="AC582" s="49">
        <f>VLOOKUP(C582,[1]Sheet2!$A$1:$AS$610,27,FALSE)</f>
        <v>659262000</v>
      </c>
      <c r="AD582" s="49">
        <f>VLOOKUP(C582,[1]Sheet2!$A$1:$AS$610,28,FALSE)</f>
        <v>126014155000</v>
      </c>
      <c r="AE582" s="49">
        <f>VLOOKUP(C582,[1]Sheet2!$A$1:$AS$610,29,FALSE)</f>
        <v>2500000000</v>
      </c>
      <c r="AF582" s="49">
        <f t="shared" si="462"/>
        <v>358223194000</v>
      </c>
      <c r="AG582" s="49">
        <f>VLOOKUP(C582,[1]Sheet2!$A$1:$AS$610,31,FALSE)</f>
        <v>40648867000</v>
      </c>
      <c r="AH582" s="49">
        <f>VLOOKUP(C582,[1]Sheet2!$A$1:$AS$610,32,FALSE)</f>
        <v>149317710542</v>
      </c>
      <c r="AI582" s="49">
        <f>VLOOKUP(C582,[1]Sheet2!$A$1:$AS$610,33,FALSE)</f>
        <v>168256616458</v>
      </c>
      <c r="AJ582" s="49">
        <f t="shared" si="463"/>
        <v>30205531303</v>
      </c>
      <c r="AK582" s="49">
        <f>VLOOKUP(C582,[1]Sheet2!$A$1:$AS$610,35,FALSE)</f>
        <v>29705531303</v>
      </c>
      <c r="AL582" s="49">
        <f>VLOOKUP(C582,[1]Sheet2!$A$1:$AS$610,36,FALSE)</f>
        <v>0</v>
      </c>
      <c r="AM582" s="49">
        <f>VLOOKUP(C582,[1]Sheet2!$A$1:$AS$610,37,FALSE)</f>
        <v>0</v>
      </c>
      <c r="AN582" s="49">
        <f>VLOOKUP(C582,[1]Sheet2!$A$1:$AS$610,38,FALSE)</f>
        <v>0</v>
      </c>
      <c r="AO582" s="49">
        <f>VLOOKUP(C582,[1]Sheet2!$A$1:$AS$610,39,FALSE)</f>
        <v>500000000</v>
      </c>
      <c r="AP582" s="49">
        <f>VLOOKUP(C582,[1]Sheet2!$A$1:$AS$610,40,FALSE)</f>
        <v>0</v>
      </c>
      <c r="AQ582" s="49">
        <f t="shared" si="464"/>
        <v>0</v>
      </c>
      <c r="AR582" s="49">
        <f>VLOOKUP(C582,[1]Sheet2!$A$1:$AS$610,42,FALSE)</f>
        <v>0</v>
      </c>
      <c r="AS582" s="49">
        <f>VLOOKUP(C582,[1]Sheet2!$A$1:$AS$610,43,FALSE)</f>
        <v>0</v>
      </c>
      <c r="AT582" s="49">
        <f>VLOOKUP(C582,[1]Sheet2!$A$1:$AS$610,44,FALSE)</f>
        <v>0</v>
      </c>
      <c r="AU582" s="49">
        <f>VLOOKUP(C582,[1]Sheet2!$A$1:$AS$610,45,FALSE)</f>
        <v>0</v>
      </c>
      <c r="AV582" s="50">
        <f t="shared" si="465"/>
        <v>-30205531303</v>
      </c>
      <c r="AW582" s="50">
        <f t="shared" si="483"/>
        <v>30205531303</v>
      </c>
      <c r="AX582" s="44">
        <f t="shared" si="454"/>
        <v>0</v>
      </c>
    </row>
    <row r="583" spans="1:50" s="45" customFormat="1" ht="15" customHeight="1" x14ac:dyDescent="0.25">
      <c r="A583" s="37">
        <f t="shared" si="505"/>
        <v>435</v>
      </c>
      <c r="B583" s="37">
        <f t="shared" si="505"/>
        <v>12</v>
      </c>
      <c r="C583" s="47" t="s">
        <v>674</v>
      </c>
      <c r="D583" s="39" t="s">
        <v>149</v>
      </c>
      <c r="E583" s="40">
        <v>42723</v>
      </c>
      <c r="F583" s="48">
        <f t="shared" si="456"/>
        <v>800852474455</v>
      </c>
      <c r="G583" s="49">
        <f t="shared" si="457"/>
        <v>45223786635</v>
      </c>
      <c r="H583" s="49">
        <f>VLOOKUP(C583,[1]Sheet2!$A$1:$AS$610,6,FALSE)</f>
        <v>6011969467</v>
      </c>
      <c r="I583" s="49">
        <f>VLOOKUP(C583,[1]Sheet2!$A$1:$AS$610,7,FALSE)</f>
        <v>2852523350</v>
      </c>
      <c r="J583" s="49">
        <f>VLOOKUP(C583,[1]Sheet2!$A$1:$AS$610,8,FALSE)</f>
        <v>3302822332</v>
      </c>
      <c r="K583" s="49">
        <f>VLOOKUP(C583,[1]Sheet2!$A$1:$AS$610,9,FALSE)</f>
        <v>33056471486</v>
      </c>
      <c r="L583" s="49">
        <f t="shared" si="458"/>
        <v>599483829844</v>
      </c>
      <c r="M583" s="49">
        <f>VLOOKUP(C583,[1]Sheet2!$A$1:$AS$610,11,FALSE)</f>
        <v>15400060844</v>
      </c>
      <c r="N583" s="49">
        <f>VLOOKUP(C583,[1]Sheet2!$A$1:$AS$610,12,FALSE)</f>
        <v>473589249000</v>
      </c>
      <c r="O583" s="49">
        <f>VLOOKUP(C583,[1]Sheet2!$A$1:$AS$610,13,FALSE)</f>
        <v>110494520000</v>
      </c>
      <c r="P583" s="49">
        <f t="shared" si="459"/>
        <v>156144857976</v>
      </c>
      <c r="Q583" s="49">
        <f>VLOOKUP(C583,[1]Sheet2!$A$1:$AS$610,15,FALSE)</f>
        <v>0</v>
      </c>
      <c r="R583" s="49">
        <f>VLOOKUP(C583,[1]Sheet2!$A$1:$AS$610,16,FALSE)</f>
        <v>0</v>
      </c>
      <c r="S583" s="49">
        <f>VLOOKUP(C583,[1]Sheet2!$A$1:$AS$610,17,FALSE)</f>
        <v>10414830976</v>
      </c>
      <c r="T583" s="49">
        <f>VLOOKUP(C583,[1]Sheet2!$A$1:$AS$610,18,FALSE)</f>
        <v>41939624000</v>
      </c>
      <c r="U583" s="49">
        <f>VLOOKUP(C583,[1]Sheet2!$A$1:$AS$610,19,FALSE)</f>
        <v>103790403000</v>
      </c>
      <c r="V583" s="49">
        <f t="shared" si="460"/>
        <v>831958454252</v>
      </c>
      <c r="W583" s="49">
        <f t="shared" si="461"/>
        <v>430296825595</v>
      </c>
      <c r="X583" s="49">
        <f>VLOOKUP(C583,[1]Sheet2!$A$1:$AS$610,22,FALSE)</f>
        <v>267151709567</v>
      </c>
      <c r="Y583" s="49">
        <f>VLOOKUP(C583,[1]Sheet2!$A$1:$AS$610,23,FALSE)</f>
        <v>0</v>
      </c>
      <c r="Z583" s="49">
        <f>VLOOKUP(C583,[1]Sheet2!$A$1:$AS$610,24,FALSE)</f>
        <v>0</v>
      </c>
      <c r="AA583" s="49">
        <f>VLOOKUP(C583,[1]Sheet2!$A$1:$AS$610,25,FALSE)</f>
        <v>3250000000</v>
      </c>
      <c r="AB583" s="49">
        <f>VLOOKUP(C583,[1]Sheet2!$A$1:$AS$610,26,FALSE)</f>
        <v>6183433417</v>
      </c>
      <c r="AC583" s="49">
        <f>VLOOKUP(C583,[1]Sheet2!$A$1:$AS$610,27,FALSE)</f>
        <v>0</v>
      </c>
      <c r="AD583" s="49">
        <f>VLOOKUP(C583,[1]Sheet2!$A$1:$AS$610,28,FALSE)</f>
        <v>152711682611</v>
      </c>
      <c r="AE583" s="49">
        <f>VLOOKUP(C583,[1]Sheet2!$A$1:$AS$610,29,FALSE)</f>
        <v>1000000000</v>
      </c>
      <c r="AF583" s="49">
        <f t="shared" si="462"/>
        <v>401661628657</v>
      </c>
      <c r="AG583" s="49">
        <f>VLOOKUP(C583,[1]Sheet2!$A$1:$AS$610,31,FALSE)</f>
        <v>18031162360</v>
      </c>
      <c r="AH583" s="49">
        <f>VLOOKUP(C583,[1]Sheet2!$A$1:$AS$610,32,FALSE)</f>
        <v>103562100248</v>
      </c>
      <c r="AI583" s="49">
        <f>VLOOKUP(C583,[1]Sheet2!$A$1:$AS$610,33,FALSE)</f>
        <v>280068366049</v>
      </c>
      <c r="AJ583" s="49">
        <f t="shared" si="463"/>
        <v>31105979797</v>
      </c>
      <c r="AK583" s="49">
        <f>VLOOKUP(C583,[1]Sheet2!$A$1:$AS$610,35,FALSE)</f>
        <v>31105979797</v>
      </c>
      <c r="AL583" s="49">
        <f>VLOOKUP(C583,[1]Sheet2!$A$1:$AS$610,36,FALSE)</f>
        <v>0</v>
      </c>
      <c r="AM583" s="49">
        <f>VLOOKUP(C583,[1]Sheet2!$A$1:$AS$610,37,FALSE)</f>
        <v>0</v>
      </c>
      <c r="AN583" s="49">
        <f>VLOOKUP(C583,[1]Sheet2!$A$1:$AS$610,38,FALSE)</f>
        <v>0</v>
      </c>
      <c r="AO583" s="49">
        <f>VLOOKUP(C583,[1]Sheet2!$A$1:$AS$610,39,FALSE)</f>
        <v>0</v>
      </c>
      <c r="AP583" s="49">
        <f>VLOOKUP(C583,[1]Sheet2!$A$1:$AS$610,40,FALSE)</f>
        <v>0</v>
      </c>
      <c r="AQ583" s="49">
        <f t="shared" si="464"/>
        <v>0</v>
      </c>
      <c r="AR583" s="49">
        <f>VLOOKUP(C583,[1]Sheet2!$A$1:$AS$610,42,FALSE)</f>
        <v>0</v>
      </c>
      <c r="AS583" s="49">
        <f>VLOOKUP(C583,[1]Sheet2!$A$1:$AS$610,43,FALSE)</f>
        <v>0</v>
      </c>
      <c r="AT583" s="49">
        <f>VLOOKUP(C583,[1]Sheet2!$A$1:$AS$610,44,FALSE)</f>
        <v>0</v>
      </c>
      <c r="AU583" s="49">
        <f>VLOOKUP(C583,[1]Sheet2!$A$1:$AS$610,45,FALSE)</f>
        <v>0</v>
      </c>
      <c r="AV583" s="50">
        <f t="shared" si="465"/>
        <v>-31105979797</v>
      </c>
      <c r="AW583" s="50">
        <f t="shared" si="483"/>
        <v>31105979797</v>
      </c>
      <c r="AX583" s="44">
        <f t="shared" si="454"/>
        <v>0</v>
      </c>
    </row>
    <row r="584" spans="1:50" s="45" customFormat="1" ht="15" customHeight="1" x14ac:dyDescent="0.25">
      <c r="A584" s="37">
        <f t="shared" si="505"/>
        <v>436</v>
      </c>
      <c r="B584" s="37">
        <f t="shared" si="505"/>
        <v>13</v>
      </c>
      <c r="C584" s="38" t="s">
        <v>675</v>
      </c>
      <c r="D584" s="39" t="s">
        <v>101</v>
      </c>
      <c r="E584" s="40">
        <v>42734</v>
      </c>
      <c r="F584" s="41">
        <f t="shared" si="456"/>
        <v>720275502554</v>
      </c>
      <c r="G584" s="42">
        <f t="shared" si="457"/>
        <v>29816668679</v>
      </c>
      <c r="H584" s="42">
        <f>VLOOKUP(C584,[1]Sheet2!$A$1:$AS$610,6,FALSE)</f>
        <v>5650525179</v>
      </c>
      <c r="I584" s="42">
        <f>VLOOKUP(C584,[1]Sheet2!$A$1:$AS$610,7,FALSE)</f>
        <v>6828901000</v>
      </c>
      <c r="J584" s="42">
        <f>VLOOKUP(C584,[1]Sheet2!$A$1:$AS$610,8,FALSE)</f>
        <v>7700000000</v>
      </c>
      <c r="K584" s="42">
        <f>VLOOKUP(C584,[1]Sheet2!$A$1:$AS$610,9,FALSE)</f>
        <v>9637242500</v>
      </c>
      <c r="L584" s="42">
        <f t="shared" si="458"/>
        <v>580456204000</v>
      </c>
      <c r="M584" s="42">
        <f>VLOOKUP(C584,[1]Sheet2!$A$1:$AS$610,11,FALSE)</f>
        <v>10970272000</v>
      </c>
      <c r="N584" s="42">
        <f>VLOOKUP(C584,[1]Sheet2!$A$1:$AS$610,12,FALSE)</f>
        <v>442705155000</v>
      </c>
      <c r="O584" s="42">
        <f>VLOOKUP(C584,[1]Sheet2!$A$1:$AS$610,13,FALSE)</f>
        <v>126780777000</v>
      </c>
      <c r="P584" s="42">
        <f t="shared" si="459"/>
        <v>110002629875</v>
      </c>
      <c r="Q584" s="42">
        <f>VLOOKUP(C584,[1]Sheet2!$A$1:$AS$610,15,FALSE)</f>
        <v>0</v>
      </c>
      <c r="R584" s="42">
        <f>VLOOKUP(C584,[1]Sheet2!$A$1:$AS$610,16,FALSE)</f>
        <v>0</v>
      </c>
      <c r="S584" s="42">
        <f>VLOOKUP(C584,[1]Sheet2!$A$1:$AS$610,17,FALSE)</f>
        <v>9233391875</v>
      </c>
      <c r="T584" s="42">
        <f>VLOOKUP(C584,[1]Sheet2!$A$1:$AS$610,18,FALSE)</f>
        <v>34003902000</v>
      </c>
      <c r="U584" s="42">
        <f>VLOOKUP(C584,[1]Sheet2!$A$1:$AS$610,19,FALSE)</f>
        <v>66765336000</v>
      </c>
      <c r="V584" s="42">
        <f t="shared" si="460"/>
        <v>715396690554</v>
      </c>
      <c r="W584" s="42">
        <f t="shared" si="461"/>
        <v>390430191106</v>
      </c>
      <c r="X584" s="42">
        <f>VLOOKUP(C584,[1]Sheet2!$A$1:$AS$610,22,FALSE)</f>
        <v>254032094786</v>
      </c>
      <c r="Y584" s="42">
        <f>VLOOKUP(C584,[1]Sheet2!$A$1:$AS$610,23,FALSE)</f>
        <v>0</v>
      </c>
      <c r="Z584" s="42">
        <f>VLOOKUP(C584,[1]Sheet2!$A$1:$AS$610,24,FALSE)</f>
        <v>5249307000</v>
      </c>
      <c r="AA584" s="42">
        <f>VLOOKUP(C584,[1]Sheet2!$A$1:$AS$610,25,FALSE)</f>
        <v>9592700000</v>
      </c>
      <c r="AB584" s="42">
        <f>VLOOKUP(C584,[1]Sheet2!$A$1:$AS$610,26,FALSE)</f>
        <v>1745000000</v>
      </c>
      <c r="AC584" s="42">
        <f>VLOOKUP(C584,[1]Sheet2!$A$1:$AS$610,27,FALSE)</f>
        <v>0</v>
      </c>
      <c r="AD584" s="42">
        <f>VLOOKUP(C584,[1]Sheet2!$A$1:$AS$610,28,FALSE)</f>
        <v>116811089320</v>
      </c>
      <c r="AE584" s="42">
        <f>VLOOKUP(C584,[1]Sheet2!$A$1:$AS$610,29,FALSE)</f>
        <v>3000000000</v>
      </c>
      <c r="AF584" s="42">
        <f t="shared" si="462"/>
        <v>324966499448</v>
      </c>
      <c r="AG584" s="42">
        <f>VLOOKUP(C584,[1]Sheet2!$A$1:$AS$610,31,FALSE)</f>
        <v>38274683300</v>
      </c>
      <c r="AH584" s="42">
        <f>VLOOKUP(C584,[1]Sheet2!$A$1:$AS$610,32,FALSE)</f>
        <v>131771835845</v>
      </c>
      <c r="AI584" s="42">
        <f>VLOOKUP(C584,[1]Sheet2!$A$1:$AS$610,33,FALSE)</f>
        <v>154919980303</v>
      </c>
      <c r="AJ584" s="42">
        <f t="shared" si="463"/>
        <v>621188000</v>
      </c>
      <c r="AK584" s="42">
        <f>VLOOKUP(C584,[1]Sheet2!$A$1:$AS$610,35,FALSE)</f>
        <v>621188000</v>
      </c>
      <c r="AL584" s="42">
        <f>VLOOKUP(C584,[1]Sheet2!$A$1:$AS$610,36,FALSE)</f>
        <v>0</v>
      </c>
      <c r="AM584" s="42">
        <f>VLOOKUP(C584,[1]Sheet2!$A$1:$AS$610,37,FALSE)</f>
        <v>0</v>
      </c>
      <c r="AN584" s="42">
        <f>VLOOKUP(C584,[1]Sheet2!$A$1:$AS$610,38,FALSE)</f>
        <v>0</v>
      </c>
      <c r="AO584" s="42">
        <f>VLOOKUP(C584,[1]Sheet2!$A$1:$AS$610,39,FALSE)</f>
        <v>0</v>
      </c>
      <c r="AP584" s="42">
        <f>VLOOKUP(C584,[1]Sheet2!$A$1:$AS$610,40,FALSE)</f>
        <v>0</v>
      </c>
      <c r="AQ584" s="42">
        <f t="shared" si="464"/>
        <v>5500000000</v>
      </c>
      <c r="AR584" s="42">
        <f>VLOOKUP(C584,[1]Sheet2!$A$1:$AS$610,42,FALSE)</f>
        <v>0</v>
      </c>
      <c r="AS584" s="42">
        <f>VLOOKUP(C584,[1]Sheet2!$A$1:$AS$610,43,FALSE)</f>
        <v>5500000000</v>
      </c>
      <c r="AT584" s="42">
        <f>VLOOKUP(C584,[1]Sheet2!$A$1:$AS$610,44,FALSE)</f>
        <v>0</v>
      </c>
      <c r="AU584" s="42">
        <f>VLOOKUP(C584,[1]Sheet2!$A$1:$AS$610,45,FALSE)</f>
        <v>0</v>
      </c>
      <c r="AV584" s="43">
        <f t="shared" si="465"/>
        <v>4878812000</v>
      </c>
      <c r="AW584" s="43">
        <f t="shared" si="483"/>
        <v>-4878812000</v>
      </c>
      <c r="AX584" s="44">
        <f t="shared" ref="AX584:AX647" si="506">AW584+AV584</f>
        <v>0</v>
      </c>
    </row>
    <row r="585" spans="1:50" s="45" customFormat="1" ht="15" customHeight="1" x14ac:dyDescent="0.25">
      <c r="A585" s="37">
        <f t="shared" si="505"/>
        <v>437</v>
      </c>
      <c r="B585" s="37">
        <f t="shared" si="505"/>
        <v>14</v>
      </c>
      <c r="C585" s="38" t="s">
        <v>676</v>
      </c>
      <c r="D585" s="39" t="s">
        <v>96</v>
      </c>
      <c r="E585" s="40">
        <v>42714</v>
      </c>
      <c r="F585" s="41">
        <f t="shared" si="456"/>
        <v>632991942372</v>
      </c>
      <c r="G585" s="42">
        <f t="shared" si="457"/>
        <v>69632084000</v>
      </c>
      <c r="H585" s="42">
        <f>VLOOKUP(C585,[1]Sheet2!$A$1:$AS$610,6,FALSE)</f>
        <v>5097981000</v>
      </c>
      <c r="I585" s="42">
        <f>VLOOKUP(C585,[1]Sheet2!$A$1:$AS$610,7,FALSE)</f>
        <v>1671055000</v>
      </c>
      <c r="J585" s="42">
        <f>VLOOKUP(C585,[1]Sheet2!$A$1:$AS$610,8,FALSE)</f>
        <v>5831000000</v>
      </c>
      <c r="K585" s="42">
        <f>VLOOKUP(C585,[1]Sheet2!$A$1:$AS$610,9,FALSE)</f>
        <v>57032048000</v>
      </c>
      <c r="L585" s="42">
        <f t="shared" si="458"/>
        <v>495878714000</v>
      </c>
      <c r="M585" s="42">
        <f>VLOOKUP(C585,[1]Sheet2!$A$1:$AS$610,11,FALSE)</f>
        <v>8057768000</v>
      </c>
      <c r="N585" s="42">
        <f>VLOOKUP(C585,[1]Sheet2!$A$1:$AS$610,12,FALSE)</f>
        <v>343952252000</v>
      </c>
      <c r="O585" s="42">
        <f>VLOOKUP(C585,[1]Sheet2!$A$1:$AS$610,13,FALSE)</f>
        <v>143868694000</v>
      </c>
      <c r="P585" s="42">
        <f t="shared" si="459"/>
        <v>67481144372</v>
      </c>
      <c r="Q585" s="42">
        <f>VLOOKUP(C585,[1]Sheet2!$A$1:$AS$610,15,FALSE)</f>
        <v>0</v>
      </c>
      <c r="R585" s="42">
        <f>VLOOKUP(C585,[1]Sheet2!$A$1:$AS$610,16,FALSE)</f>
        <v>0</v>
      </c>
      <c r="S585" s="42">
        <f>VLOOKUP(C585,[1]Sheet2!$A$1:$AS$610,17,FALSE)</f>
        <v>5400226342</v>
      </c>
      <c r="T585" s="42">
        <f>VLOOKUP(C585,[1]Sheet2!$A$1:$AS$610,18,FALSE)</f>
        <v>11233054000</v>
      </c>
      <c r="U585" s="42">
        <f>VLOOKUP(C585,[1]Sheet2!$A$1:$AS$610,19,FALSE)</f>
        <v>50847864030</v>
      </c>
      <c r="V585" s="42">
        <f t="shared" si="460"/>
        <v>651035341132.15002</v>
      </c>
      <c r="W585" s="42">
        <f t="shared" si="461"/>
        <v>228363589523</v>
      </c>
      <c r="X585" s="42">
        <f>VLOOKUP(C585,[1]Sheet2!$A$1:$AS$610,22,FALSE)</f>
        <v>134940101023</v>
      </c>
      <c r="Y585" s="42">
        <f>VLOOKUP(C585,[1]Sheet2!$A$1:$AS$610,23,FALSE)</f>
        <v>0</v>
      </c>
      <c r="Z585" s="42">
        <f>VLOOKUP(C585,[1]Sheet2!$A$1:$AS$610,24,FALSE)</f>
        <v>0</v>
      </c>
      <c r="AA585" s="42">
        <f>VLOOKUP(C585,[1]Sheet2!$A$1:$AS$610,25,FALSE)</f>
        <v>4073440000</v>
      </c>
      <c r="AB585" s="42">
        <f>VLOOKUP(C585,[1]Sheet2!$A$1:$AS$610,26,FALSE)</f>
        <v>2158000000</v>
      </c>
      <c r="AC585" s="42">
        <f>VLOOKUP(C585,[1]Sheet2!$A$1:$AS$610,27,FALSE)</f>
        <v>676903500</v>
      </c>
      <c r="AD585" s="42">
        <f>VLOOKUP(C585,[1]Sheet2!$A$1:$AS$610,28,FALSE)</f>
        <v>84515145000</v>
      </c>
      <c r="AE585" s="42">
        <f>VLOOKUP(C585,[1]Sheet2!$A$1:$AS$610,29,FALSE)</f>
        <v>2000000000</v>
      </c>
      <c r="AF585" s="42">
        <f t="shared" si="462"/>
        <v>422671751609.15002</v>
      </c>
      <c r="AG585" s="42">
        <f>VLOOKUP(C585,[1]Sheet2!$A$1:$AS$610,31,FALSE)</f>
        <v>39231908000</v>
      </c>
      <c r="AH585" s="42">
        <f>VLOOKUP(C585,[1]Sheet2!$A$1:$AS$610,32,FALSE)</f>
        <v>90643231608.149994</v>
      </c>
      <c r="AI585" s="42">
        <f>VLOOKUP(C585,[1]Sheet2!$A$1:$AS$610,33,FALSE)</f>
        <v>292796612001</v>
      </c>
      <c r="AJ585" s="42">
        <f t="shared" si="463"/>
        <v>19043398760.150002</v>
      </c>
      <c r="AK585" s="42">
        <f>VLOOKUP(C585,[1]Sheet2!$A$1:$AS$610,35,FALSE)</f>
        <v>14503398760.15</v>
      </c>
      <c r="AL585" s="42">
        <f>VLOOKUP(C585,[1]Sheet2!$A$1:$AS$610,36,FALSE)</f>
        <v>3540000000</v>
      </c>
      <c r="AM585" s="42">
        <f>VLOOKUP(C585,[1]Sheet2!$A$1:$AS$610,37,FALSE)</f>
        <v>0</v>
      </c>
      <c r="AN585" s="42">
        <f>VLOOKUP(C585,[1]Sheet2!$A$1:$AS$610,38,FALSE)</f>
        <v>0</v>
      </c>
      <c r="AO585" s="42">
        <f>VLOOKUP(C585,[1]Sheet2!$A$1:$AS$610,39,FALSE)</f>
        <v>1000000000</v>
      </c>
      <c r="AP585" s="42">
        <f>VLOOKUP(C585,[1]Sheet2!$A$1:$AS$610,40,FALSE)</f>
        <v>0</v>
      </c>
      <c r="AQ585" s="42">
        <f t="shared" si="464"/>
        <v>1000000000</v>
      </c>
      <c r="AR585" s="42">
        <f>VLOOKUP(C585,[1]Sheet2!$A$1:$AS$610,42,FALSE)</f>
        <v>0</v>
      </c>
      <c r="AS585" s="42">
        <f>VLOOKUP(C585,[1]Sheet2!$A$1:$AS$610,43,FALSE)</f>
        <v>0</v>
      </c>
      <c r="AT585" s="42">
        <f>VLOOKUP(C585,[1]Sheet2!$A$1:$AS$610,44,FALSE)</f>
        <v>0</v>
      </c>
      <c r="AU585" s="42">
        <f>VLOOKUP(C585,[1]Sheet2!$A$1:$AS$610,45,FALSE)</f>
        <v>1000000000</v>
      </c>
      <c r="AV585" s="43">
        <f t="shared" si="465"/>
        <v>-18043398760.150024</v>
      </c>
      <c r="AW585" s="43">
        <f t="shared" si="483"/>
        <v>18043398760.150002</v>
      </c>
      <c r="AX585" s="44">
        <f t="shared" si="506"/>
        <v>0</v>
      </c>
    </row>
    <row r="586" spans="1:50" s="45" customFormat="1" ht="15" customHeight="1" x14ac:dyDescent="0.25">
      <c r="A586" s="37">
        <f t="shared" si="505"/>
        <v>438</v>
      </c>
      <c r="B586" s="37">
        <f t="shared" si="505"/>
        <v>15</v>
      </c>
      <c r="C586" s="47" t="s">
        <v>677</v>
      </c>
      <c r="D586" s="39" t="s">
        <v>210</v>
      </c>
      <c r="E586" s="40">
        <v>42728</v>
      </c>
      <c r="F586" s="48">
        <f t="shared" si="456"/>
        <v>1129950000000</v>
      </c>
      <c r="G586" s="42">
        <f t="shared" si="457"/>
        <v>114180394899</v>
      </c>
      <c r="H586" s="42">
        <f>VLOOKUP(C586,[1]Sheet2!$A$1:$AS$610,6,FALSE)</f>
        <v>30445189100</v>
      </c>
      <c r="I586" s="42">
        <f>VLOOKUP(C586,[1]Sheet2!$A$1:$AS$610,7,FALSE)</f>
        <v>17518946278</v>
      </c>
      <c r="J586" s="42">
        <f>VLOOKUP(C586,[1]Sheet2!$A$1:$AS$610,8,FALSE)</f>
        <v>4076387545</v>
      </c>
      <c r="K586" s="42">
        <f>VLOOKUP(C586,[1]Sheet2!$A$1:$AS$610,9,FALSE)</f>
        <v>62139871976</v>
      </c>
      <c r="L586" s="42">
        <f t="shared" si="458"/>
        <v>803778230000</v>
      </c>
      <c r="M586" s="42">
        <f>VLOOKUP(C586,[1]Sheet2!$A$1:$AS$610,11,FALSE)</f>
        <v>14135285000</v>
      </c>
      <c r="N586" s="42">
        <f>VLOOKUP(C586,[1]Sheet2!$A$1:$AS$610,12,FALSE)</f>
        <v>626916589000</v>
      </c>
      <c r="O586" s="42">
        <f>VLOOKUP(C586,[1]Sheet2!$A$1:$AS$610,13,FALSE)</f>
        <v>162726356000</v>
      </c>
      <c r="P586" s="42">
        <f t="shared" si="459"/>
        <v>211991375101</v>
      </c>
      <c r="Q586" s="42">
        <f>VLOOKUP(C586,[1]Sheet2!$A$1:$AS$610,15,FALSE)</f>
        <v>0</v>
      </c>
      <c r="R586" s="42">
        <f>VLOOKUP(C586,[1]Sheet2!$A$1:$AS$610,16,FALSE)</f>
        <v>0</v>
      </c>
      <c r="S586" s="42">
        <f>VLOOKUP(C586,[1]Sheet2!$A$1:$AS$610,17,FALSE)</f>
        <v>25422846101</v>
      </c>
      <c r="T586" s="42">
        <f>VLOOKUP(C586,[1]Sheet2!$A$1:$AS$610,18,FALSE)</f>
        <v>68862508000</v>
      </c>
      <c r="U586" s="42">
        <f>VLOOKUP(C586,[1]Sheet2!$A$1:$AS$610,19,FALSE)</f>
        <v>117706021000</v>
      </c>
      <c r="V586" s="42">
        <f t="shared" si="460"/>
        <v>1206850000000</v>
      </c>
      <c r="W586" s="42">
        <f t="shared" si="461"/>
        <v>684680734833</v>
      </c>
      <c r="X586" s="42">
        <f>VLOOKUP(C586,[1]Sheet2!$A$1:$AS$610,22,FALSE)</f>
        <v>485145903690</v>
      </c>
      <c r="Y586" s="42">
        <f>VLOOKUP(C586,[1]Sheet2!$A$1:$AS$610,23,FALSE)</f>
        <v>0</v>
      </c>
      <c r="Z586" s="42">
        <f>VLOOKUP(C586,[1]Sheet2!$A$1:$AS$610,24,FALSE)</f>
        <v>0</v>
      </c>
      <c r="AA586" s="42">
        <f>VLOOKUP(C586,[1]Sheet2!$A$1:$AS$610,25,FALSE)</f>
        <v>7444780000</v>
      </c>
      <c r="AB586" s="42">
        <f>VLOOKUP(C586,[1]Sheet2!$A$1:$AS$610,26,FALSE)</f>
        <v>1600000000</v>
      </c>
      <c r="AC586" s="42">
        <f>VLOOKUP(C586,[1]Sheet2!$A$1:$AS$610,27,FALSE)</f>
        <v>4700000000</v>
      </c>
      <c r="AD586" s="42">
        <f>VLOOKUP(C586,[1]Sheet2!$A$1:$AS$610,28,FALSE)</f>
        <v>181218905400</v>
      </c>
      <c r="AE586" s="42">
        <f>VLOOKUP(C586,[1]Sheet2!$A$1:$AS$610,29,FALSE)</f>
        <v>4571145743</v>
      </c>
      <c r="AF586" s="42">
        <f t="shared" si="462"/>
        <v>522169265167</v>
      </c>
      <c r="AG586" s="42">
        <f>VLOOKUP(C586,[1]Sheet2!$A$1:$AS$610,31,FALSE)</f>
        <v>31518675526</v>
      </c>
      <c r="AH586" s="42">
        <f>VLOOKUP(C586,[1]Sheet2!$A$1:$AS$610,32,FALSE)</f>
        <v>235682430644</v>
      </c>
      <c r="AI586" s="42">
        <f>VLOOKUP(C586,[1]Sheet2!$A$1:$AS$610,33,FALSE)</f>
        <v>254968158997</v>
      </c>
      <c r="AJ586" s="42">
        <f t="shared" si="463"/>
        <v>88400000000</v>
      </c>
      <c r="AK586" s="42">
        <f>VLOOKUP(C586,[1]Sheet2!$A$1:$AS$610,35,FALSE)</f>
        <v>87900000000</v>
      </c>
      <c r="AL586" s="42">
        <f>VLOOKUP(C586,[1]Sheet2!$A$1:$AS$610,36,FALSE)</f>
        <v>0</v>
      </c>
      <c r="AM586" s="42">
        <f>VLOOKUP(C586,[1]Sheet2!$A$1:$AS$610,37,FALSE)</f>
        <v>0</v>
      </c>
      <c r="AN586" s="42">
        <f>VLOOKUP(C586,[1]Sheet2!$A$1:$AS$610,38,FALSE)</f>
        <v>0</v>
      </c>
      <c r="AO586" s="42">
        <f>VLOOKUP(C586,[1]Sheet2!$A$1:$AS$610,39,FALSE)</f>
        <v>500000000</v>
      </c>
      <c r="AP586" s="42">
        <f>VLOOKUP(C586,[1]Sheet2!$A$1:$AS$610,40,FALSE)</f>
        <v>0</v>
      </c>
      <c r="AQ586" s="42">
        <f t="shared" si="464"/>
        <v>11500000000</v>
      </c>
      <c r="AR586" s="42">
        <f>VLOOKUP(C586,[1]Sheet2!$A$1:$AS$610,42,FALSE)</f>
        <v>10000000000</v>
      </c>
      <c r="AS586" s="42">
        <f>VLOOKUP(C586,[1]Sheet2!$A$1:$AS$610,43,FALSE)</f>
        <v>0</v>
      </c>
      <c r="AT586" s="42">
        <f>VLOOKUP(C586,[1]Sheet2!$A$1:$AS$610,44,FALSE)</f>
        <v>0</v>
      </c>
      <c r="AU586" s="42">
        <f>VLOOKUP(C586,[1]Sheet2!$A$1:$AS$610,45,FALSE)</f>
        <v>1500000000</v>
      </c>
      <c r="AV586" s="43">
        <f t="shared" si="465"/>
        <v>-76900000000</v>
      </c>
      <c r="AW586" s="43">
        <f t="shared" si="483"/>
        <v>76900000000</v>
      </c>
      <c r="AX586" s="44">
        <f t="shared" si="506"/>
        <v>0</v>
      </c>
    </row>
    <row r="587" spans="1:50" s="45" customFormat="1" ht="15" customHeight="1" x14ac:dyDescent="0.25">
      <c r="A587" s="37">
        <f t="shared" si="505"/>
        <v>439</v>
      </c>
      <c r="B587" s="37">
        <f t="shared" si="505"/>
        <v>16</v>
      </c>
      <c r="C587" s="47" t="s">
        <v>678</v>
      </c>
      <c r="D587" s="39" t="s">
        <v>96</v>
      </c>
      <c r="E587" s="40">
        <v>42731</v>
      </c>
      <c r="F587" s="48">
        <f t="shared" si="456"/>
        <v>659669678235</v>
      </c>
      <c r="G587" s="49">
        <f t="shared" si="457"/>
        <v>56916084535</v>
      </c>
      <c r="H587" s="49">
        <f>VLOOKUP(C587,[1]Sheet2!$A$1:$AS$610,6,FALSE)</f>
        <v>9133280684</v>
      </c>
      <c r="I587" s="49">
        <f>VLOOKUP(C587,[1]Sheet2!$A$1:$AS$610,7,FALSE)</f>
        <v>3013611100</v>
      </c>
      <c r="J587" s="49">
        <f>VLOOKUP(C587,[1]Sheet2!$A$1:$AS$610,8,FALSE)</f>
        <v>12010000000</v>
      </c>
      <c r="K587" s="49">
        <f>VLOOKUP(C587,[1]Sheet2!$A$1:$AS$610,9,FALSE)</f>
        <v>32759192751</v>
      </c>
      <c r="L587" s="49">
        <f t="shared" si="458"/>
        <v>525780275000</v>
      </c>
      <c r="M587" s="49">
        <f>VLOOKUP(C587,[1]Sheet2!$A$1:$AS$610,11,FALSE)</f>
        <v>9975109000</v>
      </c>
      <c r="N587" s="49">
        <f>VLOOKUP(C587,[1]Sheet2!$A$1:$AS$610,12,FALSE)</f>
        <v>398030098000</v>
      </c>
      <c r="O587" s="49">
        <f>VLOOKUP(C587,[1]Sheet2!$A$1:$AS$610,13,FALSE)</f>
        <v>117775068000</v>
      </c>
      <c r="P587" s="49">
        <f t="shared" si="459"/>
        <v>76973318700</v>
      </c>
      <c r="Q587" s="49">
        <f>VLOOKUP(C587,[1]Sheet2!$A$1:$AS$610,15,FALSE)</f>
        <v>0</v>
      </c>
      <c r="R587" s="49">
        <f>VLOOKUP(C587,[1]Sheet2!$A$1:$AS$610,16,FALSE)</f>
        <v>0</v>
      </c>
      <c r="S587" s="49">
        <f>VLOOKUP(C587,[1]Sheet2!$A$1:$AS$610,17,FALSE)</f>
        <v>9166365700</v>
      </c>
      <c r="T587" s="49">
        <f>VLOOKUP(C587,[1]Sheet2!$A$1:$AS$610,18,FALSE)</f>
        <v>14244558000</v>
      </c>
      <c r="U587" s="49">
        <f>VLOOKUP(C587,[1]Sheet2!$A$1:$AS$610,19,FALSE)</f>
        <v>53562395000</v>
      </c>
      <c r="V587" s="49">
        <f t="shared" si="460"/>
        <v>700171293714</v>
      </c>
      <c r="W587" s="49">
        <f t="shared" si="461"/>
        <v>263804165172</v>
      </c>
      <c r="X587" s="49">
        <f>VLOOKUP(C587,[1]Sheet2!$A$1:$AS$610,22,FALSE)</f>
        <v>166053464271</v>
      </c>
      <c r="Y587" s="49">
        <f>VLOOKUP(C587,[1]Sheet2!$A$1:$AS$610,23,FALSE)</f>
        <v>0</v>
      </c>
      <c r="Z587" s="49">
        <f>VLOOKUP(C587,[1]Sheet2!$A$1:$AS$610,24,FALSE)</f>
        <v>0</v>
      </c>
      <c r="AA587" s="49">
        <f>VLOOKUP(C587,[1]Sheet2!$A$1:$AS$610,25,FALSE)</f>
        <v>1320000000</v>
      </c>
      <c r="AB587" s="49">
        <f>VLOOKUP(C587,[1]Sheet2!$A$1:$AS$610,26,FALSE)</f>
        <v>64400000</v>
      </c>
      <c r="AC587" s="49">
        <f>VLOOKUP(C587,[1]Sheet2!$A$1:$AS$610,27,FALSE)</f>
        <v>0</v>
      </c>
      <c r="AD587" s="49">
        <f>VLOOKUP(C587,[1]Sheet2!$A$1:$AS$610,28,FALSE)</f>
        <v>95062915700</v>
      </c>
      <c r="AE587" s="49">
        <f>VLOOKUP(C587,[1]Sheet2!$A$1:$AS$610,29,FALSE)</f>
        <v>1303385201</v>
      </c>
      <c r="AF587" s="49">
        <f t="shared" si="462"/>
        <v>436367128542</v>
      </c>
      <c r="AG587" s="49">
        <f>VLOOKUP(C587,[1]Sheet2!$A$1:$AS$610,31,FALSE)</f>
        <v>75597774164</v>
      </c>
      <c r="AH587" s="49">
        <f>VLOOKUP(C587,[1]Sheet2!$A$1:$AS$610,32,FALSE)</f>
        <v>181609250839</v>
      </c>
      <c r="AI587" s="49">
        <f>VLOOKUP(C587,[1]Sheet2!$A$1:$AS$610,33,FALSE)</f>
        <v>179160103539</v>
      </c>
      <c r="AJ587" s="49">
        <f t="shared" si="463"/>
        <v>40501615479</v>
      </c>
      <c r="AK587" s="49">
        <f>VLOOKUP(C587,[1]Sheet2!$A$1:$AS$610,35,FALSE)</f>
        <v>40501615479</v>
      </c>
      <c r="AL587" s="49">
        <f>VLOOKUP(C587,[1]Sheet2!$A$1:$AS$610,36,FALSE)</f>
        <v>0</v>
      </c>
      <c r="AM587" s="49">
        <f>VLOOKUP(C587,[1]Sheet2!$A$1:$AS$610,37,FALSE)</f>
        <v>0</v>
      </c>
      <c r="AN587" s="49">
        <f>VLOOKUP(C587,[1]Sheet2!$A$1:$AS$610,38,FALSE)</f>
        <v>0</v>
      </c>
      <c r="AO587" s="49">
        <f>VLOOKUP(C587,[1]Sheet2!$A$1:$AS$610,39,FALSE)</f>
        <v>0</v>
      </c>
      <c r="AP587" s="49">
        <f>VLOOKUP(C587,[1]Sheet2!$A$1:$AS$610,40,FALSE)</f>
        <v>0</v>
      </c>
      <c r="AQ587" s="49">
        <f t="shared" si="464"/>
        <v>0</v>
      </c>
      <c r="AR587" s="49">
        <f>VLOOKUP(C587,[1]Sheet2!$A$1:$AS$610,42,FALSE)</f>
        <v>0</v>
      </c>
      <c r="AS587" s="49">
        <f>VLOOKUP(C587,[1]Sheet2!$A$1:$AS$610,43,FALSE)</f>
        <v>0</v>
      </c>
      <c r="AT587" s="49">
        <f>VLOOKUP(C587,[1]Sheet2!$A$1:$AS$610,44,FALSE)</f>
        <v>0</v>
      </c>
      <c r="AU587" s="49">
        <f>VLOOKUP(C587,[1]Sheet2!$A$1:$AS$610,45,FALSE)</f>
        <v>0</v>
      </c>
      <c r="AV587" s="50">
        <f t="shared" si="465"/>
        <v>-40501615479</v>
      </c>
      <c r="AW587" s="50">
        <f t="shared" si="483"/>
        <v>40501615479</v>
      </c>
      <c r="AX587" s="44">
        <f t="shared" si="506"/>
        <v>0</v>
      </c>
    </row>
    <row r="588" spans="1:50" s="45" customFormat="1" ht="15" customHeight="1" x14ac:dyDescent="0.25">
      <c r="A588" s="37">
        <f t="shared" si="505"/>
        <v>440</v>
      </c>
      <c r="B588" s="37">
        <f t="shared" si="505"/>
        <v>17</v>
      </c>
      <c r="C588" s="47" t="s">
        <v>679</v>
      </c>
      <c r="D588" s="39" t="s">
        <v>99</v>
      </c>
      <c r="E588" s="40">
        <v>42734</v>
      </c>
      <c r="F588" s="48">
        <f t="shared" si="456"/>
        <v>842393401327</v>
      </c>
      <c r="G588" s="49">
        <f t="shared" si="457"/>
        <v>39548008534</v>
      </c>
      <c r="H588" s="49">
        <f>VLOOKUP(C588,[1]Sheet2!$A$1:$AS$610,6,FALSE)</f>
        <v>9982682951</v>
      </c>
      <c r="I588" s="49">
        <f>VLOOKUP(C588,[1]Sheet2!$A$1:$AS$610,7,FALSE)</f>
        <v>2805710492</v>
      </c>
      <c r="J588" s="49">
        <f>VLOOKUP(C588,[1]Sheet2!$A$1:$AS$610,8,FALSE)</f>
        <v>7296507091</v>
      </c>
      <c r="K588" s="49">
        <f>VLOOKUP(C588,[1]Sheet2!$A$1:$AS$610,9,FALSE)</f>
        <v>19463108000</v>
      </c>
      <c r="L588" s="49">
        <f t="shared" si="458"/>
        <v>612059883000</v>
      </c>
      <c r="M588" s="49">
        <f>VLOOKUP(C588,[1]Sheet2!$A$1:$AS$610,11,FALSE)</f>
        <v>11264195000</v>
      </c>
      <c r="N588" s="49">
        <f>VLOOKUP(C588,[1]Sheet2!$A$1:$AS$610,12,FALSE)</f>
        <v>467060835000</v>
      </c>
      <c r="O588" s="49">
        <f>VLOOKUP(C588,[1]Sheet2!$A$1:$AS$610,13,FALSE)</f>
        <v>133734853000</v>
      </c>
      <c r="P588" s="49">
        <f t="shared" si="459"/>
        <v>190785509793</v>
      </c>
      <c r="Q588" s="49">
        <f>VLOOKUP(C588,[1]Sheet2!$A$1:$AS$610,15,FALSE)</f>
        <v>1105133775</v>
      </c>
      <c r="R588" s="49">
        <f>VLOOKUP(C588,[1]Sheet2!$A$1:$AS$610,16,FALSE)</f>
        <v>0</v>
      </c>
      <c r="S588" s="49">
        <f>VLOOKUP(C588,[1]Sheet2!$A$1:$AS$610,17,FALSE)</f>
        <v>16630212018</v>
      </c>
      <c r="T588" s="49">
        <f>VLOOKUP(C588,[1]Sheet2!$A$1:$AS$610,18,FALSE)</f>
        <v>32419196000</v>
      </c>
      <c r="U588" s="49">
        <f>VLOOKUP(C588,[1]Sheet2!$A$1:$AS$610,19,FALSE)</f>
        <v>140630968000</v>
      </c>
      <c r="V588" s="49">
        <f t="shared" si="460"/>
        <v>889393401327</v>
      </c>
      <c r="W588" s="49">
        <f t="shared" si="461"/>
        <v>449572567177</v>
      </c>
      <c r="X588" s="49">
        <f>VLOOKUP(C588,[1]Sheet2!$A$1:$AS$610,22,FALSE)</f>
        <v>242507946624</v>
      </c>
      <c r="Y588" s="49">
        <f>VLOOKUP(C588,[1]Sheet2!$A$1:$AS$610,23,FALSE)</f>
        <v>0</v>
      </c>
      <c r="Z588" s="49">
        <f>VLOOKUP(C588,[1]Sheet2!$A$1:$AS$610,24,FALSE)</f>
        <v>0</v>
      </c>
      <c r="AA588" s="49">
        <f>VLOOKUP(C588,[1]Sheet2!$A$1:$AS$610,25,FALSE)</f>
        <v>15506000000</v>
      </c>
      <c r="AB588" s="49">
        <f>VLOOKUP(C588,[1]Sheet2!$A$1:$AS$610,26,FALSE)</f>
        <v>0</v>
      </c>
      <c r="AC588" s="49">
        <f>VLOOKUP(C588,[1]Sheet2!$A$1:$AS$610,27,FALSE)</f>
        <v>0</v>
      </c>
      <c r="AD588" s="49">
        <f>VLOOKUP(C588,[1]Sheet2!$A$1:$AS$610,28,FALSE)</f>
        <v>190880103250</v>
      </c>
      <c r="AE588" s="49">
        <f>VLOOKUP(C588,[1]Sheet2!$A$1:$AS$610,29,FALSE)</f>
        <v>678517303</v>
      </c>
      <c r="AF588" s="49">
        <f t="shared" si="462"/>
        <v>439820834150</v>
      </c>
      <c r="AG588" s="49">
        <f>VLOOKUP(C588,[1]Sheet2!$A$1:$AS$610,31,FALSE)</f>
        <v>76560771670</v>
      </c>
      <c r="AH588" s="49">
        <f>VLOOKUP(C588,[1]Sheet2!$A$1:$AS$610,32,FALSE)</f>
        <v>187770262601</v>
      </c>
      <c r="AI588" s="49">
        <f>VLOOKUP(C588,[1]Sheet2!$A$1:$AS$610,33,FALSE)</f>
        <v>175489799879</v>
      </c>
      <c r="AJ588" s="49">
        <f t="shared" si="463"/>
        <v>47000000000</v>
      </c>
      <c r="AK588" s="49">
        <f>VLOOKUP(C588,[1]Sheet2!$A$1:$AS$610,35,FALSE)</f>
        <v>47000000000</v>
      </c>
      <c r="AL588" s="49">
        <f>VLOOKUP(C588,[1]Sheet2!$A$1:$AS$610,36,FALSE)</f>
        <v>0</v>
      </c>
      <c r="AM588" s="49">
        <f>VLOOKUP(C588,[1]Sheet2!$A$1:$AS$610,37,FALSE)</f>
        <v>0</v>
      </c>
      <c r="AN588" s="49">
        <f>VLOOKUP(C588,[1]Sheet2!$A$1:$AS$610,38,FALSE)</f>
        <v>0</v>
      </c>
      <c r="AO588" s="49">
        <f>VLOOKUP(C588,[1]Sheet2!$A$1:$AS$610,39,FALSE)</f>
        <v>0</v>
      </c>
      <c r="AP588" s="49">
        <f>VLOOKUP(C588,[1]Sheet2!$A$1:$AS$610,40,FALSE)</f>
        <v>0</v>
      </c>
      <c r="AQ588" s="49">
        <f t="shared" si="464"/>
        <v>0</v>
      </c>
      <c r="AR588" s="49">
        <f>VLOOKUP(C588,[1]Sheet2!$A$1:$AS$610,42,FALSE)</f>
        <v>0</v>
      </c>
      <c r="AS588" s="49">
        <f>VLOOKUP(C588,[1]Sheet2!$A$1:$AS$610,43,FALSE)</f>
        <v>0</v>
      </c>
      <c r="AT588" s="49">
        <f>VLOOKUP(C588,[1]Sheet2!$A$1:$AS$610,44,FALSE)</f>
        <v>0</v>
      </c>
      <c r="AU588" s="49">
        <f>VLOOKUP(C588,[1]Sheet2!$A$1:$AS$610,45,FALSE)</f>
        <v>0</v>
      </c>
      <c r="AV588" s="50">
        <f t="shared" si="465"/>
        <v>-47000000000</v>
      </c>
      <c r="AW588" s="50">
        <f t="shared" si="483"/>
        <v>47000000000</v>
      </c>
      <c r="AX588" s="44">
        <f t="shared" si="506"/>
        <v>0</v>
      </c>
    </row>
    <row r="589" spans="1:50" s="45" customFormat="1" ht="15" customHeight="1" x14ac:dyDescent="0.25">
      <c r="A589" s="37">
        <f t="shared" ref="A589:B593" si="507">A588+1</f>
        <v>441</v>
      </c>
      <c r="B589" s="37">
        <f t="shared" si="507"/>
        <v>18</v>
      </c>
      <c r="C589" s="38" t="s">
        <v>680</v>
      </c>
      <c r="D589" s="39" t="s">
        <v>185</v>
      </c>
      <c r="E589" s="40">
        <v>42727</v>
      </c>
      <c r="F589" s="41">
        <f t="shared" si="456"/>
        <v>538515644068</v>
      </c>
      <c r="G589" s="42">
        <f t="shared" si="457"/>
        <v>23977598936</v>
      </c>
      <c r="H589" s="42">
        <f>VLOOKUP(C589,[1]Sheet2!$A$1:$AS$610,6,FALSE)</f>
        <v>5563179636</v>
      </c>
      <c r="I589" s="42">
        <f>VLOOKUP(C589,[1]Sheet2!$A$1:$AS$610,7,FALSE)</f>
        <v>1266264000</v>
      </c>
      <c r="J589" s="42">
        <f>VLOOKUP(C589,[1]Sheet2!$A$1:$AS$610,8,FALSE)</f>
        <v>6000000000</v>
      </c>
      <c r="K589" s="42">
        <f>VLOOKUP(C589,[1]Sheet2!$A$1:$AS$610,9,FALSE)</f>
        <v>11148155300</v>
      </c>
      <c r="L589" s="42">
        <f t="shared" si="458"/>
        <v>446790667000</v>
      </c>
      <c r="M589" s="42">
        <f>VLOOKUP(C589,[1]Sheet2!$A$1:$AS$610,11,FALSE)</f>
        <v>9531134000</v>
      </c>
      <c r="N589" s="42">
        <f>VLOOKUP(C589,[1]Sheet2!$A$1:$AS$610,12,FALSE)</f>
        <v>348827260000</v>
      </c>
      <c r="O589" s="42">
        <f>VLOOKUP(C589,[1]Sheet2!$A$1:$AS$610,13,FALSE)</f>
        <v>88432273000</v>
      </c>
      <c r="P589" s="42">
        <f t="shared" si="459"/>
        <v>67747378132</v>
      </c>
      <c r="Q589" s="42">
        <f>VLOOKUP(C589,[1]Sheet2!$A$1:$AS$610,15,FALSE)</f>
        <v>0</v>
      </c>
      <c r="R589" s="42">
        <f>VLOOKUP(C589,[1]Sheet2!$A$1:$AS$610,16,FALSE)</f>
        <v>0</v>
      </c>
      <c r="S589" s="42">
        <f>VLOOKUP(C589,[1]Sheet2!$A$1:$AS$610,17,FALSE)</f>
        <v>0</v>
      </c>
      <c r="T589" s="42">
        <f>VLOOKUP(C589,[1]Sheet2!$A$1:$AS$610,18,FALSE)</f>
        <v>8791433000</v>
      </c>
      <c r="U589" s="42">
        <f>VLOOKUP(C589,[1]Sheet2!$A$1:$AS$610,19,FALSE)</f>
        <v>58955945132</v>
      </c>
      <c r="V589" s="42">
        <f t="shared" si="460"/>
        <v>555259979610.69995</v>
      </c>
      <c r="W589" s="42">
        <f t="shared" si="461"/>
        <v>221474148700.70001</v>
      </c>
      <c r="X589" s="42">
        <f>VLOOKUP(C589,[1]Sheet2!$A$1:$AS$610,22,FALSE)</f>
        <v>123381340400.7</v>
      </c>
      <c r="Y589" s="42">
        <f>VLOOKUP(C589,[1]Sheet2!$A$1:$AS$610,23,FALSE)</f>
        <v>0</v>
      </c>
      <c r="Z589" s="42">
        <f>VLOOKUP(C589,[1]Sheet2!$A$1:$AS$610,24,FALSE)</f>
        <v>0</v>
      </c>
      <c r="AA589" s="42">
        <f>VLOOKUP(C589,[1]Sheet2!$A$1:$AS$610,25,FALSE)</f>
        <v>6316800000</v>
      </c>
      <c r="AB589" s="42">
        <f>VLOOKUP(C589,[1]Sheet2!$A$1:$AS$610,26,FALSE)</f>
        <v>1046000000</v>
      </c>
      <c r="AC589" s="42">
        <f>VLOOKUP(C589,[1]Sheet2!$A$1:$AS$610,27,FALSE)</f>
        <v>0</v>
      </c>
      <c r="AD589" s="42">
        <f>VLOOKUP(C589,[1]Sheet2!$A$1:$AS$610,28,FALSE)</f>
        <v>90230008300</v>
      </c>
      <c r="AE589" s="42">
        <f>VLOOKUP(C589,[1]Sheet2!$A$1:$AS$610,29,FALSE)</f>
        <v>500000000</v>
      </c>
      <c r="AF589" s="42">
        <f t="shared" si="462"/>
        <v>333785830910</v>
      </c>
      <c r="AG589" s="42">
        <f>VLOOKUP(C589,[1]Sheet2!$A$1:$AS$610,31,FALSE)</f>
        <v>44683925500</v>
      </c>
      <c r="AH589" s="42">
        <f>VLOOKUP(C589,[1]Sheet2!$A$1:$AS$610,32,FALSE)</f>
        <v>141306840910</v>
      </c>
      <c r="AI589" s="42">
        <f>VLOOKUP(C589,[1]Sheet2!$A$1:$AS$610,33,FALSE)</f>
        <v>147795064500</v>
      </c>
      <c r="AJ589" s="42">
        <f t="shared" si="463"/>
        <v>19044334542.700001</v>
      </c>
      <c r="AK589" s="42">
        <f>VLOOKUP(C589,[1]Sheet2!$A$1:$AS$610,35,FALSE)</f>
        <v>18744335542.700001</v>
      </c>
      <c r="AL589" s="42">
        <f>VLOOKUP(C589,[1]Sheet2!$A$1:$AS$610,36,FALSE)</f>
        <v>0</v>
      </c>
      <c r="AM589" s="42">
        <f>VLOOKUP(C589,[1]Sheet2!$A$1:$AS$610,37,FALSE)</f>
        <v>0</v>
      </c>
      <c r="AN589" s="42">
        <f>VLOOKUP(C589,[1]Sheet2!$A$1:$AS$610,38,FALSE)</f>
        <v>0</v>
      </c>
      <c r="AO589" s="42">
        <f>VLOOKUP(C589,[1]Sheet2!$A$1:$AS$610,39,FALSE)</f>
        <v>299999000</v>
      </c>
      <c r="AP589" s="42">
        <f>VLOOKUP(C589,[1]Sheet2!$A$1:$AS$610,40,FALSE)</f>
        <v>0</v>
      </c>
      <c r="AQ589" s="42">
        <f t="shared" si="464"/>
        <v>2299999000</v>
      </c>
      <c r="AR589" s="42">
        <f>VLOOKUP(C589,[1]Sheet2!$A$1:$AS$610,42,FALSE)</f>
        <v>0</v>
      </c>
      <c r="AS589" s="42">
        <f>VLOOKUP(C589,[1]Sheet2!$A$1:$AS$610,43,FALSE)</f>
        <v>2299999000</v>
      </c>
      <c r="AT589" s="42">
        <f>VLOOKUP(C589,[1]Sheet2!$A$1:$AS$610,44,FALSE)</f>
        <v>0</v>
      </c>
      <c r="AU589" s="42">
        <f>VLOOKUP(C589,[1]Sheet2!$A$1:$AS$610,45,FALSE)</f>
        <v>0</v>
      </c>
      <c r="AV589" s="43">
        <f t="shared" si="465"/>
        <v>-16744335542.699951</v>
      </c>
      <c r="AW589" s="43">
        <f t="shared" si="483"/>
        <v>16744335542.700001</v>
      </c>
      <c r="AX589" s="44">
        <f t="shared" si="506"/>
        <v>4.9591064453125E-5</v>
      </c>
    </row>
    <row r="590" spans="1:50" s="45" customFormat="1" ht="15" customHeight="1" x14ac:dyDescent="0.25">
      <c r="A590" s="37">
        <f t="shared" si="507"/>
        <v>442</v>
      </c>
      <c r="B590" s="37">
        <f t="shared" si="507"/>
        <v>19</v>
      </c>
      <c r="C590" s="38" t="s">
        <v>681</v>
      </c>
      <c r="D590" s="39" t="s">
        <v>99</v>
      </c>
      <c r="E590" s="40">
        <v>42732</v>
      </c>
      <c r="F590" s="41">
        <f t="shared" si="456"/>
        <v>1145843062758</v>
      </c>
      <c r="G590" s="42">
        <f t="shared" si="457"/>
        <v>87224221000</v>
      </c>
      <c r="H590" s="42">
        <f>VLOOKUP(C590,[1]Sheet2!$A$1:$AS$610,6,FALSE)</f>
        <v>14086500000</v>
      </c>
      <c r="I590" s="42">
        <f>VLOOKUP(C590,[1]Sheet2!$A$1:$AS$610,7,FALSE)</f>
        <v>6787721000</v>
      </c>
      <c r="J590" s="42">
        <f>VLOOKUP(C590,[1]Sheet2!$A$1:$AS$610,8,FALSE)</f>
        <v>18850000000</v>
      </c>
      <c r="K590" s="42">
        <f>VLOOKUP(C590,[1]Sheet2!$A$1:$AS$610,9,FALSE)</f>
        <v>47500000000</v>
      </c>
      <c r="L590" s="42">
        <f t="shared" si="458"/>
        <v>873406306506</v>
      </c>
      <c r="M590" s="42">
        <f>VLOOKUP(C590,[1]Sheet2!$A$1:$AS$610,11,FALSE)</f>
        <v>15603964000</v>
      </c>
      <c r="N590" s="42">
        <f>VLOOKUP(C590,[1]Sheet2!$A$1:$AS$610,12,FALSE)</f>
        <v>660448116506</v>
      </c>
      <c r="O590" s="42">
        <f>VLOOKUP(C590,[1]Sheet2!$A$1:$AS$610,13,FALSE)</f>
        <v>197354226000</v>
      </c>
      <c r="P590" s="42">
        <f t="shared" si="459"/>
        <v>185212535252</v>
      </c>
      <c r="Q590" s="42">
        <f>VLOOKUP(C590,[1]Sheet2!$A$1:$AS$610,15,FALSE)</f>
        <v>1056328560</v>
      </c>
      <c r="R590" s="42">
        <f>VLOOKUP(C590,[1]Sheet2!$A$1:$AS$610,16,FALSE)</f>
        <v>0</v>
      </c>
      <c r="S590" s="42">
        <f>VLOOKUP(C590,[1]Sheet2!$A$1:$AS$610,17,FALSE)</f>
        <v>17992664692</v>
      </c>
      <c r="T590" s="42">
        <f>VLOOKUP(C590,[1]Sheet2!$A$1:$AS$610,18,FALSE)</f>
        <v>54028104000</v>
      </c>
      <c r="U590" s="42">
        <f>VLOOKUP(C590,[1]Sheet2!$A$1:$AS$610,19,FALSE)</f>
        <v>112135438000</v>
      </c>
      <c r="V590" s="42">
        <f t="shared" si="460"/>
        <v>1197818800763</v>
      </c>
      <c r="W590" s="42">
        <f t="shared" si="461"/>
        <v>589767746274</v>
      </c>
      <c r="X590" s="42">
        <f>VLOOKUP(C590,[1]Sheet2!$A$1:$AS$610,22,FALSE)</f>
        <v>394190895405.03998</v>
      </c>
      <c r="Y590" s="42">
        <f>VLOOKUP(C590,[1]Sheet2!$A$1:$AS$610,23,FALSE)</f>
        <v>0</v>
      </c>
      <c r="Z590" s="42">
        <f>VLOOKUP(C590,[1]Sheet2!$A$1:$AS$610,24,FALSE)</f>
        <v>0</v>
      </c>
      <c r="AA590" s="42">
        <f>VLOOKUP(C590,[1]Sheet2!$A$1:$AS$610,25,FALSE)</f>
        <v>1790800000</v>
      </c>
      <c r="AB590" s="42">
        <f>VLOOKUP(C590,[1]Sheet2!$A$1:$AS$610,26,FALSE)</f>
        <v>0</v>
      </c>
      <c r="AC590" s="42">
        <f>VLOOKUP(C590,[1]Sheet2!$A$1:$AS$610,27,FALSE)</f>
        <v>2087422000</v>
      </c>
      <c r="AD590" s="42">
        <f>VLOOKUP(C590,[1]Sheet2!$A$1:$AS$610,28,FALSE)</f>
        <v>189090646869</v>
      </c>
      <c r="AE590" s="42">
        <f>VLOOKUP(C590,[1]Sheet2!$A$1:$AS$610,29,FALSE)</f>
        <v>2607981999.96</v>
      </c>
      <c r="AF590" s="42">
        <f t="shared" si="462"/>
        <v>608051054489</v>
      </c>
      <c r="AG590" s="42">
        <f>VLOOKUP(C590,[1]Sheet2!$A$1:$AS$610,31,FALSE)</f>
        <v>56137596684</v>
      </c>
      <c r="AH590" s="42">
        <f>VLOOKUP(C590,[1]Sheet2!$A$1:$AS$610,32,FALSE)</f>
        <v>244538926920</v>
      </c>
      <c r="AI590" s="42">
        <f>VLOOKUP(C590,[1]Sheet2!$A$1:$AS$610,33,FALSE)</f>
        <v>307374530885</v>
      </c>
      <c r="AJ590" s="42">
        <f t="shared" si="463"/>
        <v>51975738005</v>
      </c>
      <c r="AK590" s="42">
        <f>VLOOKUP(C590,[1]Sheet2!$A$1:$AS$610,35,FALSE)</f>
        <v>51975738005</v>
      </c>
      <c r="AL590" s="42">
        <f>VLOOKUP(C590,[1]Sheet2!$A$1:$AS$610,36,FALSE)</f>
        <v>0</v>
      </c>
      <c r="AM590" s="42">
        <f>VLOOKUP(C590,[1]Sheet2!$A$1:$AS$610,37,FALSE)</f>
        <v>0</v>
      </c>
      <c r="AN590" s="42">
        <f>VLOOKUP(C590,[1]Sheet2!$A$1:$AS$610,38,FALSE)</f>
        <v>0</v>
      </c>
      <c r="AO590" s="42">
        <f>VLOOKUP(C590,[1]Sheet2!$A$1:$AS$610,39,FALSE)</f>
        <v>0</v>
      </c>
      <c r="AP590" s="42">
        <f>VLOOKUP(C590,[1]Sheet2!$A$1:$AS$610,40,FALSE)</f>
        <v>0</v>
      </c>
      <c r="AQ590" s="42">
        <f t="shared" si="464"/>
        <v>0</v>
      </c>
      <c r="AR590" s="42">
        <f>VLOOKUP(C590,[1]Sheet2!$A$1:$AS$610,42,FALSE)</f>
        <v>0</v>
      </c>
      <c r="AS590" s="42">
        <f>VLOOKUP(C590,[1]Sheet2!$A$1:$AS$610,43,FALSE)</f>
        <v>0</v>
      </c>
      <c r="AT590" s="42">
        <f>VLOOKUP(C590,[1]Sheet2!$A$1:$AS$610,44,FALSE)</f>
        <v>0</v>
      </c>
      <c r="AU590" s="42">
        <f>VLOOKUP(C590,[1]Sheet2!$A$1:$AS$610,45,FALSE)</f>
        <v>0</v>
      </c>
      <c r="AV590" s="43">
        <f t="shared" si="465"/>
        <v>-51975738005</v>
      </c>
      <c r="AW590" s="43">
        <f t="shared" si="483"/>
        <v>51975738005</v>
      </c>
      <c r="AX590" s="44">
        <f t="shared" si="506"/>
        <v>0</v>
      </c>
    </row>
    <row r="591" spans="1:50" s="45" customFormat="1" ht="15" customHeight="1" x14ac:dyDescent="0.25">
      <c r="A591" s="37">
        <f t="shared" si="507"/>
        <v>443</v>
      </c>
      <c r="B591" s="37">
        <f t="shared" si="507"/>
        <v>20</v>
      </c>
      <c r="C591" s="38" t="s">
        <v>682</v>
      </c>
      <c r="D591" s="39" t="s">
        <v>96</v>
      </c>
      <c r="E591" s="40">
        <v>42734</v>
      </c>
      <c r="F591" s="41">
        <f t="shared" si="456"/>
        <v>1332832992620.97</v>
      </c>
      <c r="G591" s="42">
        <f t="shared" si="457"/>
        <v>69412297060.970001</v>
      </c>
      <c r="H591" s="42">
        <f>VLOOKUP(C591,[1]Sheet2!$A$1:$AS$610,6,FALSE)</f>
        <v>6146116576</v>
      </c>
      <c r="I591" s="42">
        <f>VLOOKUP(C591,[1]Sheet2!$A$1:$AS$610,7,FALSE)</f>
        <v>3980932492</v>
      </c>
      <c r="J591" s="42">
        <f>VLOOKUP(C591,[1]Sheet2!$A$1:$AS$610,8,FALSE)</f>
        <v>5056572949</v>
      </c>
      <c r="K591" s="42">
        <f>VLOOKUP(C591,[1]Sheet2!$A$1:$AS$610,9,FALSE)</f>
        <v>54228675043.970001</v>
      </c>
      <c r="L591" s="42">
        <f t="shared" si="458"/>
        <v>1020767658000</v>
      </c>
      <c r="M591" s="42">
        <f>VLOOKUP(C591,[1]Sheet2!$A$1:$AS$610,11,FALSE)</f>
        <v>13599909000</v>
      </c>
      <c r="N591" s="42">
        <f>VLOOKUP(C591,[1]Sheet2!$A$1:$AS$610,12,FALSE)</f>
        <v>754511787000</v>
      </c>
      <c r="O591" s="42">
        <f>VLOOKUP(C591,[1]Sheet2!$A$1:$AS$610,13,FALSE)</f>
        <v>252655962000</v>
      </c>
      <c r="P591" s="42">
        <f t="shared" si="459"/>
        <v>242653037560</v>
      </c>
      <c r="Q591" s="42">
        <f>VLOOKUP(C591,[1]Sheet2!$A$1:$AS$610,15,FALSE)</f>
        <v>0</v>
      </c>
      <c r="R591" s="42">
        <f>VLOOKUP(C591,[1]Sheet2!$A$1:$AS$610,16,FALSE)</f>
        <v>0</v>
      </c>
      <c r="S591" s="42">
        <f>VLOOKUP(C591,[1]Sheet2!$A$1:$AS$610,17,FALSE)</f>
        <v>31893799560</v>
      </c>
      <c r="T591" s="42">
        <f>VLOOKUP(C591,[1]Sheet2!$A$1:$AS$610,18,FALSE)</f>
        <v>0</v>
      </c>
      <c r="U591" s="42">
        <f>VLOOKUP(C591,[1]Sheet2!$A$1:$AS$610,19,FALSE)</f>
        <v>210759238000</v>
      </c>
      <c r="V591" s="42">
        <f t="shared" si="460"/>
        <v>1507276915718.8198</v>
      </c>
      <c r="W591" s="42">
        <f t="shared" si="461"/>
        <v>867730545358.81995</v>
      </c>
      <c r="X591" s="42">
        <f>VLOOKUP(C591,[1]Sheet2!$A$1:$AS$610,22,FALSE)</f>
        <v>562461848678.81995</v>
      </c>
      <c r="Y591" s="42">
        <f>VLOOKUP(C591,[1]Sheet2!$A$1:$AS$610,23,FALSE)</f>
        <v>0</v>
      </c>
      <c r="Z591" s="42">
        <f>VLOOKUP(C591,[1]Sheet2!$A$1:$AS$610,24,FALSE)</f>
        <v>0</v>
      </c>
      <c r="AA591" s="42">
        <f>VLOOKUP(C591,[1]Sheet2!$A$1:$AS$610,25,FALSE)</f>
        <v>14706565000</v>
      </c>
      <c r="AB591" s="42">
        <f>VLOOKUP(C591,[1]Sheet2!$A$1:$AS$610,26,FALSE)</f>
        <v>1300000000</v>
      </c>
      <c r="AC591" s="42">
        <f>VLOOKUP(C591,[1]Sheet2!$A$1:$AS$610,27,FALSE)</f>
        <v>0</v>
      </c>
      <c r="AD591" s="42">
        <f>VLOOKUP(C591,[1]Sheet2!$A$1:$AS$610,28,FALSE)</f>
        <v>287762131680</v>
      </c>
      <c r="AE591" s="42">
        <f>VLOOKUP(C591,[1]Sheet2!$A$1:$AS$610,29,FALSE)</f>
        <v>1500000000</v>
      </c>
      <c r="AF591" s="42">
        <f t="shared" si="462"/>
        <v>639546370360</v>
      </c>
      <c r="AG591" s="42">
        <f>VLOOKUP(C591,[1]Sheet2!$A$1:$AS$610,31,FALSE)</f>
        <v>50311030150</v>
      </c>
      <c r="AH591" s="42">
        <f>VLOOKUP(C591,[1]Sheet2!$A$1:$AS$610,32,FALSE)</f>
        <v>261723758230</v>
      </c>
      <c r="AI591" s="42">
        <f>VLOOKUP(C591,[1]Sheet2!$A$1:$AS$610,33,FALSE)</f>
        <v>327511581980</v>
      </c>
      <c r="AJ591" s="42">
        <f t="shared" si="463"/>
        <v>174443923097.85001</v>
      </c>
      <c r="AK591" s="42">
        <f>VLOOKUP(C591,[1]Sheet2!$A$1:$AS$610,35,FALSE)</f>
        <v>174193923097.85001</v>
      </c>
      <c r="AL591" s="42">
        <f>VLOOKUP(C591,[1]Sheet2!$A$1:$AS$610,36,FALSE)</f>
        <v>0</v>
      </c>
      <c r="AM591" s="42">
        <f>VLOOKUP(C591,[1]Sheet2!$A$1:$AS$610,37,FALSE)</f>
        <v>0</v>
      </c>
      <c r="AN591" s="42">
        <f>VLOOKUP(C591,[1]Sheet2!$A$1:$AS$610,38,FALSE)</f>
        <v>0</v>
      </c>
      <c r="AO591" s="42">
        <f>VLOOKUP(C591,[1]Sheet2!$A$1:$AS$610,39,FALSE)</f>
        <v>250000000</v>
      </c>
      <c r="AP591" s="42">
        <f>VLOOKUP(C591,[1]Sheet2!$A$1:$AS$610,40,FALSE)</f>
        <v>0</v>
      </c>
      <c r="AQ591" s="42">
        <f t="shared" si="464"/>
        <v>0</v>
      </c>
      <c r="AR591" s="42">
        <f>VLOOKUP(C591,[1]Sheet2!$A$1:$AS$610,42,FALSE)</f>
        <v>0</v>
      </c>
      <c r="AS591" s="42">
        <f>VLOOKUP(C591,[1]Sheet2!$A$1:$AS$610,43,FALSE)</f>
        <v>0</v>
      </c>
      <c r="AT591" s="42">
        <f>VLOOKUP(C591,[1]Sheet2!$A$1:$AS$610,44,FALSE)</f>
        <v>0</v>
      </c>
      <c r="AU591" s="42">
        <f>VLOOKUP(C591,[1]Sheet2!$A$1:$AS$610,45,FALSE)</f>
        <v>0</v>
      </c>
      <c r="AV591" s="43">
        <f t="shared" si="465"/>
        <v>-174443923097.84985</v>
      </c>
      <c r="AW591" s="43">
        <f t="shared" si="483"/>
        <v>174443923097.85001</v>
      </c>
      <c r="AX591" s="44">
        <f t="shared" si="506"/>
        <v>0</v>
      </c>
    </row>
    <row r="592" spans="1:50" s="45" customFormat="1" ht="15" customHeight="1" x14ac:dyDescent="0.25">
      <c r="A592" s="37">
        <f t="shared" si="507"/>
        <v>444</v>
      </c>
      <c r="B592" s="37">
        <f t="shared" si="507"/>
        <v>21</v>
      </c>
      <c r="C592" s="38" t="s">
        <v>683</v>
      </c>
      <c r="D592" s="39" t="s">
        <v>176</v>
      </c>
      <c r="E592" s="40">
        <v>42720</v>
      </c>
      <c r="F592" s="41">
        <f t="shared" si="456"/>
        <v>980889251249.46997</v>
      </c>
      <c r="G592" s="42">
        <f t="shared" si="457"/>
        <v>42318300518.470001</v>
      </c>
      <c r="H592" s="42">
        <f>VLOOKUP(C592,[1]Sheet2!$A$1:$AS$610,6,FALSE)</f>
        <v>4055572498.1300001</v>
      </c>
      <c r="I592" s="42">
        <f>VLOOKUP(C592,[1]Sheet2!$A$1:$AS$610,7,FALSE)</f>
        <v>4405688116</v>
      </c>
      <c r="J592" s="42">
        <f>VLOOKUP(C592,[1]Sheet2!$A$1:$AS$610,8,FALSE)</f>
        <v>8729760226</v>
      </c>
      <c r="K592" s="42">
        <f>VLOOKUP(C592,[1]Sheet2!$A$1:$AS$610,9,FALSE)</f>
        <v>25127279678.34</v>
      </c>
      <c r="L592" s="42">
        <f t="shared" si="458"/>
        <v>736000130000</v>
      </c>
      <c r="M592" s="42">
        <f>VLOOKUP(C592,[1]Sheet2!$A$1:$AS$610,11,FALSE)</f>
        <v>13170677000</v>
      </c>
      <c r="N592" s="42">
        <f>VLOOKUP(C592,[1]Sheet2!$A$1:$AS$610,12,FALSE)</f>
        <v>584452379000</v>
      </c>
      <c r="O592" s="42">
        <f>VLOOKUP(C592,[1]Sheet2!$A$1:$AS$610,13,FALSE)</f>
        <v>138377074000</v>
      </c>
      <c r="P592" s="42">
        <f t="shared" si="459"/>
        <v>202570820731</v>
      </c>
      <c r="Q592" s="42">
        <f>VLOOKUP(C592,[1]Sheet2!$A$1:$AS$610,15,FALSE)</f>
        <v>0</v>
      </c>
      <c r="R592" s="42">
        <f>VLOOKUP(C592,[1]Sheet2!$A$1:$AS$610,16,FALSE)</f>
        <v>0</v>
      </c>
      <c r="S592" s="42">
        <f>VLOOKUP(C592,[1]Sheet2!$A$1:$AS$610,17,FALSE)</f>
        <v>18695840731</v>
      </c>
      <c r="T592" s="42">
        <f>VLOOKUP(C592,[1]Sheet2!$A$1:$AS$610,18,FALSE)</f>
        <v>60845212000</v>
      </c>
      <c r="U592" s="42">
        <f>VLOOKUP(C592,[1]Sheet2!$A$1:$AS$610,19,FALSE)</f>
        <v>123029768000</v>
      </c>
      <c r="V592" s="42">
        <f t="shared" si="460"/>
        <v>1032084479292.5701</v>
      </c>
      <c r="W592" s="42">
        <f t="shared" si="461"/>
        <v>663307726130.78003</v>
      </c>
      <c r="X592" s="42">
        <f>VLOOKUP(C592,[1]Sheet2!$A$1:$AS$610,22,FALSE)</f>
        <v>424962595030.78003</v>
      </c>
      <c r="Y592" s="42">
        <f>VLOOKUP(C592,[1]Sheet2!$A$1:$AS$610,23,FALSE)</f>
        <v>0</v>
      </c>
      <c r="Z592" s="42">
        <f>VLOOKUP(C592,[1]Sheet2!$A$1:$AS$610,24,FALSE)</f>
        <v>0</v>
      </c>
      <c r="AA592" s="42">
        <f>VLOOKUP(C592,[1]Sheet2!$A$1:$AS$610,25,FALSE)</f>
        <v>1660000000</v>
      </c>
      <c r="AB592" s="42">
        <f>VLOOKUP(C592,[1]Sheet2!$A$1:$AS$610,26,FALSE)</f>
        <v>45930800500</v>
      </c>
      <c r="AC592" s="42">
        <f>VLOOKUP(C592,[1]Sheet2!$A$1:$AS$610,27,FALSE)</f>
        <v>0</v>
      </c>
      <c r="AD592" s="42">
        <f>VLOOKUP(C592,[1]Sheet2!$A$1:$AS$610,28,FALSE)</f>
        <v>190254330600</v>
      </c>
      <c r="AE592" s="42">
        <f>VLOOKUP(C592,[1]Sheet2!$A$1:$AS$610,29,FALSE)</f>
        <v>500000000</v>
      </c>
      <c r="AF592" s="42">
        <f t="shared" si="462"/>
        <v>368776753161.79004</v>
      </c>
      <c r="AG592" s="42">
        <f>VLOOKUP(C592,[1]Sheet2!$A$1:$AS$610,31,FALSE)</f>
        <v>43641020537</v>
      </c>
      <c r="AH592" s="42">
        <f>VLOOKUP(C592,[1]Sheet2!$A$1:$AS$610,32,FALSE)</f>
        <v>159200514544.98001</v>
      </c>
      <c r="AI592" s="42">
        <f>VLOOKUP(C592,[1]Sheet2!$A$1:$AS$610,33,FALSE)</f>
        <v>165935218079.81</v>
      </c>
      <c r="AJ592" s="42">
        <f t="shared" si="463"/>
        <v>51195228043.099998</v>
      </c>
      <c r="AK592" s="42">
        <f>VLOOKUP(C592,[1]Sheet2!$A$1:$AS$610,35,FALSE)</f>
        <v>51195228043.099998</v>
      </c>
      <c r="AL592" s="42">
        <f>VLOOKUP(C592,[1]Sheet2!$A$1:$AS$610,36,FALSE)</f>
        <v>0</v>
      </c>
      <c r="AM592" s="42">
        <f>VLOOKUP(C592,[1]Sheet2!$A$1:$AS$610,37,FALSE)</f>
        <v>0</v>
      </c>
      <c r="AN592" s="42">
        <f>VLOOKUP(C592,[1]Sheet2!$A$1:$AS$610,38,FALSE)</f>
        <v>0</v>
      </c>
      <c r="AO592" s="42">
        <f>VLOOKUP(C592,[1]Sheet2!$A$1:$AS$610,39,FALSE)</f>
        <v>0</v>
      </c>
      <c r="AP592" s="42">
        <f>VLOOKUP(C592,[1]Sheet2!$A$1:$AS$610,40,FALSE)</f>
        <v>0</v>
      </c>
      <c r="AQ592" s="42">
        <f t="shared" si="464"/>
        <v>0</v>
      </c>
      <c r="AR592" s="42">
        <f>VLOOKUP(C592,[1]Sheet2!$A$1:$AS$610,42,FALSE)</f>
        <v>0</v>
      </c>
      <c r="AS592" s="42">
        <f>VLOOKUP(C592,[1]Sheet2!$A$1:$AS$610,43,FALSE)</f>
        <v>0</v>
      </c>
      <c r="AT592" s="42">
        <f>VLOOKUP(C592,[1]Sheet2!$A$1:$AS$610,44,FALSE)</f>
        <v>0</v>
      </c>
      <c r="AU592" s="42">
        <f>VLOOKUP(C592,[1]Sheet2!$A$1:$AS$610,45,FALSE)</f>
        <v>0</v>
      </c>
      <c r="AV592" s="43">
        <f t="shared" si="465"/>
        <v>-51195228043.100098</v>
      </c>
      <c r="AW592" s="43">
        <f t="shared" si="483"/>
        <v>51195228043.099998</v>
      </c>
      <c r="AX592" s="44">
        <f t="shared" si="506"/>
        <v>-9.918212890625E-5</v>
      </c>
    </row>
    <row r="593" spans="1:50" s="45" customFormat="1" ht="15" customHeight="1" x14ac:dyDescent="0.25">
      <c r="A593" s="37">
        <f t="shared" si="507"/>
        <v>445</v>
      </c>
      <c r="B593" s="37">
        <f t="shared" si="507"/>
        <v>22</v>
      </c>
      <c r="C593" s="38" t="s">
        <v>684</v>
      </c>
      <c r="D593" s="39" t="s">
        <v>210</v>
      </c>
      <c r="E593" s="40">
        <v>42727</v>
      </c>
      <c r="F593" s="41">
        <f t="shared" si="456"/>
        <v>1092060150223</v>
      </c>
      <c r="G593" s="42">
        <f t="shared" si="457"/>
        <v>160841327759</v>
      </c>
      <c r="H593" s="42">
        <f>VLOOKUP(C593,[1]Sheet2!$A$1:$AS$610,6,FALSE)</f>
        <v>85636945000</v>
      </c>
      <c r="I593" s="42">
        <f>VLOOKUP(C593,[1]Sheet2!$A$1:$AS$610,7,FALSE)</f>
        <v>32931220197</v>
      </c>
      <c r="J593" s="42">
        <f>VLOOKUP(C593,[1]Sheet2!$A$1:$AS$610,8,FALSE)</f>
        <v>15654999062</v>
      </c>
      <c r="K593" s="42">
        <f>VLOOKUP(C593,[1]Sheet2!$A$1:$AS$610,9,FALSE)</f>
        <v>26618163500</v>
      </c>
      <c r="L593" s="42">
        <f t="shared" si="458"/>
        <v>797048804000</v>
      </c>
      <c r="M593" s="42">
        <f>VLOOKUP(C593,[1]Sheet2!$A$1:$AS$610,11,FALSE)</f>
        <v>33307285000</v>
      </c>
      <c r="N593" s="42">
        <f>VLOOKUP(C593,[1]Sheet2!$A$1:$AS$610,12,FALSE)</f>
        <v>661156826000</v>
      </c>
      <c r="O593" s="42">
        <f>VLOOKUP(C593,[1]Sheet2!$A$1:$AS$610,13,FALSE)</f>
        <v>102584693000</v>
      </c>
      <c r="P593" s="42">
        <f t="shared" si="459"/>
        <v>134170018464</v>
      </c>
      <c r="Q593" s="42">
        <f>VLOOKUP(C593,[1]Sheet2!$A$1:$AS$610,15,FALSE)</f>
        <v>5000000000</v>
      </c>
      <c r="R593" s="42">
        <f>VLOOKUP(C593,[1]Sheet2!$A$1:$AS$610,16,FALSE)</f>
        <v>0</v>
      </c>
      <c r="S593" s="42">
        <f>VLOOKUP(C593,[1]Sheet2!$A$1:$AS$610,17,FALSE)</f>
        <v>67832103464</v>
      </c>
      <c r="T593" s="42">
        <f>VLOOKUP(C593,[1]Sheet2!$A$1:$AS$610,18,FALSE)</f>
        <v>61337915000</v>
      </c>
      <c r="U593" s="42">
        <f>VLOOKUP(C593,[1]Sheet2!$A$1:$AS$610,19,FALSE)</f>
        <v>0</v>
      </c>
      <c r="V593" s="42">
        <f t="shared" si="460"/>
        <v>1097150828223</v>
      </c>
      <c r="W593" s="42">
        <f t="shared" si="461"/>
        <v>498443745636</v>
      </c>
      <c r="X593" s="42">
        <f>VLOOKUP(C593,[1]Sheet2!$A$1:$AS$610,22,FALSE)</f>
        <v>445235973620</v>
      </c>
      <c r="Y593" s="42">
        <f>VLOOKUP(C593,[1]Sheet2!$A$1:$AS$610,23,FALSE)</f>
        <v>0</v>
      </c>
      <c r="Z593" s="42">
        <f>VLOOKUP(C593,[1]Sheet2!$A$1:$AS$610,24,FALSE)</f>
        <v>4196976000</v>
      </c>
      <c r="AA593" s="42">
        <f>VLOOKUP(C593,[1]Sheet2!$A$1:$AS$610,25,FALSE)</f>
        <v>29295000000</v>
      </c>
      <c r="AB593" s="42">
        <f>VLOOKUP(C593,[1]Sheet2!$A$1:$AS$610,26,FALSE)</f>
        <v>9262500000</v>
      </c>
      <c r="AC593" s="42">
        <f>VLOOKUP(C593,[1]Sheet2!$A$1:$AS$610,27,FALSE)</f>
        <v>66000000</v>
      </c>
      <c r="AD593" s="42">
        <f>VLOOKUP(C593,[1]Sheet2!$A$1:$AS$610,28,FALSE)</f>
        <v>9387296016</v>
      </c>
      <c r="AE593" s="42">
        <f>VLOOKUP(C593,[1]Sheet2!$A$1:$AS$610,29,FALSE)</f>
        <v>1000000000</v>
      </c>
      <c r="AF593" s="42">
        <f t="shared" si="462"/>
        <v>598707082587</v>
      </c>
      <c r="AG593" s="42">
        <f>VLOOKUP(C593,[1]Sheet2!$A$1:$AS$610,31,FALSE)</f>
        <v>121846791667</v>
      </c>
      <c r="AH593" s="42">
        <f>VLOOKUP(C593,[1]Sheet2!$A$1:$AS$610,32,FALSE)</f>
        <v>213812360535</v>
      </c>
      <c r="AI593" s="42">
        <f>VLOOKUP(C593,[1]Sheet2!$A$1:$AS$610,33,FALSE)</f>
        <v>263047930385</v>
      </c>
      <c r="AJ593" s="42">
        <f t="shared" si="463"/>
        <v>15090678000</v>
      </c>
      <c r="AK593" s="42">
        <f>VLOOKUP(C593,[1]Sheet2!$A$1:$AS$610,35,FALSE)</f>
        <v>15000000000</v>
      </c>
      <c r="AL593" s="42">
        <f>VLOOKUP(C593,[1]Sheet2!$A$1:$AS$610,36,FALSE)</f>
        <v>0</v>
      </c>
      <c r="AM593" s="42">
        <f>VLOOKUP(C593,[1]Sheet2!$A$1:$AS$610,37,FALSE)</f>
        <v>0</v>
      </c>
      <c r="AN593" s="42">
        <f>VLOOKUP(C593,[1]Sheet2!$A$1:$AS$610,38,FALSE)</f>
        <v>0</v>
      </c>
      <c r="AO593" s="42">
        <f>VLOOKUP(C593,[1]Sheet2!$A$1:$AS$610,39,FALSE)</f>
        <v>0</v>
      </c>
      <c r="AP593" s="42">
        <f>VLOOKUP(C593,[1]Sheet2!$A$1:$AS$610,40,FALSE)</f>
        <v>90678000</v>
      </c>
      <c r="AQ593" s="42">
        <f t="shared" si="464"/>
        <v>10000000000</v>
      </c>
      <c r="AR593" s="42">
        <f>VLOOKUP(C593,[1]Sheet2!$A$1:$AS$610,42,FALSE)</f>
        <v>0</v>
      </c>
      <c r="AS593" s="42">
        <f>VLOOKUP(C593,[1]Sheet2!$A$1:$AS$610,43,FALSE)</f>
        <v>10000000000</v>
      </c>
      <c r="AT593" s="42">
        <f>VLOOKUP(C593,[1]Sheet2!$A$1:$AS$610,44,FALSE)</f>
        <v>0</v>
      </c>
      <c r="AU593" s="42">
        <f>VLOOKUP(C593,[1]Sheet2!$A$1:$AS$610,45,FALSE)</f>
        <v>0</v>
      </c>
      <c r="AV593" s="43">
        <f t="shared" si="465"/>
        <v>-5090678000</v>
      </c>
      <c r="AW593" s="43">
        <f t="shared" si="483"/>
        <v>5090678000</v>
      </c>
      <c r="AX593" s="44">
        <f t="shared" si="506"/>
        <v>0</v>
      </c>
    </row>
    <row r="594" spans="1:50" s="45" customFormat="1" ht="15" customHeight="1" x14ac:dyDescent="0.25">
      <c r="A594" s="51" t="s">
        <v>121</v>
      </c>
      <c r="B594" s="51" t="s">
        <v>121</v>
      </c>
      <c r="C594" s="52" t="s">
        <v>122</v>
      </c>
      <c r="D594" s="53"/>
      <c r="E594" s="53"/>
      <c r="F594" s="54">
        <f>SUM(F572:F592)</f>
        <v>19360304402371.437</v>
      </c>
      <c r="G594" s="54">
        <f t="shared" ref="G594:AX594" si="508">SUM(G572:G592)</f>
        <v>1232132862916.4399</v>
      </c>
      <c r="H594" s="54">
        <f>SUM(H572:H593)</f>
        <v>340030753720.13</v>
      </c>
      <c r="I594" s="54">
        <f>SUM(I572:I593)</f>
        <v>202127239834</v>
      </c>
      <c r="J594" s="54">
        <f>SUM(J572:J593)</f>
        <v>177605628692</v>
      </c>
      <c r="K594" s="54">
        <f>SUM(K572:K593)</f>
        <v>673210568429.30994</v>
      </c>
      <c r="L594" s="54">
        <f t="shared" si="508"/>
        <v>14354060504347</v>
      </c>
      <c r="M594" s="54">
        <f>SUM(M572:M593)</f>
        <v>288494616049</v>
      </c>
      <c r="N594" s="54">
        <f>SUM(N572:N593)</f>
        <v>11803810297298</v>
      </c>
      <c r="O594" s="54">
        <f>SUM(O572:O593)</f>
        <v>3058804395000</v>
      </c>
      <c r="P594" s="54">
        <f t="shared" si="508"/>
        <v>3774111035108</v>
      </c>
      <c r="Q594" s="54">
        <f>SUM(Q572:Q593)</f>
        <v>21040332485</v>
      </c>
      <c r="R594" s="54">
        <f>SUM(R572:R593)</f>
        <v>0</v>
      </c>
      <c r="S594" s="54">
        <f>SUM(S572:S593)</f>
        <v>395530829025</v>
      </c>
      <c r="T594" s="54">
        <f>SUM(T572:T593)</f>
        <v>1123310385000</v>
      </c>
      <c r="U594" s="54">
        <f>SUM(U572:U593)</f>
        <v>2368399507062</v>
      </c>
      <c r="V594" s="54">
        <f t="shared" si="508"/>
        <v>20330999955278.891</v>
      </c>
      <c r="W594" s="54">
        <f t="shared" si="508"/>
        <v>10885768871701.229</v>
      </c>
      <c r="X594" s="54">
        <f t="shared" ref="X594:AE594" si="509">SUM(X572:X593)</f>
        <v>7428407786211.8711</v>
      </c>
      <c r="Y594" s="54">
        <f t="shared" si="509"/>
        <v>0</v>
      </c>
      <c r="Z594" s="54">
        <f t="shared" si="509"/>
        <v>13777659000</v>
      </c>
      <c r="AA594" s="54">
        <f t="shared" si="509"/>
        <v>223974141080</v>
      </c>
      <c r="AB594" s="54">
        <f t="shared" si="509"/>
        <v>77710133917</v>
      </c>
      <c r="AC594" s="54">
        <f t="shared" si="509"/>
        <v>20103046426</v>
      </c>
      <c r="AD594" s="54">
        <f t="shared" si="509"/>
        <v>3570476480228.3999</v>
      </c>
      <c r="AE594" s="54">
        <f t="shared" si="509"/>
        <v>49763370473.959999</v>
      </c>
      <c r="AF594" s="54">
        <f t="shared" si="508"/>
        <v>9445231083577.6602</v>
      </c>
      <c r="AG594" s="54">
        <f>SUM(AG572:AG593)</f>
        <v>1193935157251</v>
      </c>
      <c r="AH594" s="54">
        <f>SUM(AH572:AH593)</f>
        <v>4052329205438.1299</v>
      </c>
      <c r="AI594" s="54">
        <f>SUM(AI572:AI593)</f>
        <v>4797673803475.5293</v>
      </c>
      <c r="AJ594" s="54">
        <f t="shared" si="508"/>
        <v>1059745551907.4498</v>
      </c>
      <c r="AK594" s="54">
        <f t="shared" ref="AK594:AP594" si="510">SUM(AK572:AK593)</f>
        <v>1061451594574.4498</v>
      </c>
      <c r="AL594" s="54">
        <f t="shared" si="510"/>
        <v>3540000000</v>
      </c>
      <c r="AM594" s="54">
        <f t="shared" si="510"/>
        <v>0</v>
      </c>
      <c r="AN594" s="54">
        <f t="shared" si="510"/>
        <v>2753958333</v>
      </c>
      <c r="AO594" s="54">
        <f t="shared" si="510"/>
        <v>6999999000</v>
      </c>
      <c r="AP594" s="54">
        <f t="shared" si="510"/>
        <v>90678000</v>
      </c>
      <c r="AQ594" s="54">
        <f t="shared" si="508"/>
        <v>89049999000</v>
      </c>
      <c r="AR594" s="54">
        <f>SUM(AR572:AR593)</f>
        <v>25000000000</v>
      </c>
      <c r="AS594" s="54">
        <f>SUM(AS572:AS593)</f>
        <v>69049999000</v>
      </c>
      <c r="AT594" s="54">
        <f>SUM(AT572:AT593)</f>
        <v>0</v>
      </c>
      <c r="AU594" s="54">
        <f>SUM(AU572:AU593)</f>
        <v>5000000000</v>
      </c>
      <c r="AV594" s="54">
        <f t="shared" si="508"/>
        <v>-970695552907.44995</v>
      </c>
      <c r="AW594" s="54">
        <f t="shared" si="508"/>
        <v>970695552907.44995</v>
      </c>
      <c r="AX594" s="55">
        <f t="shared" si="508"/>
        <v>-4.9591064453125E-5</v>
      </c>
    </row>
    <row r="595" spans="1:50" s="45" customFormat="1" ht="15" customHeight="1" x14ac:dyDescent="0.25">
      <c r="A595" s="51" t="s">
        <v>123</v>
      </c>
      <c r="B595" s="51" t="s">
        <v>123</v>
      </c>
      <c r="C595" s="52" t="s">
        <v>124</v>
      </c>
      <c r="D595" s="53"/>
      <c r="E595" s="53"/>
      <c r="F595" s="54">
        <f>SUM(F593)</f>
        <v>1092060150223</v>
      </c>
      <c r="G595" s="54">
        <f t="shared" ref="G595:AX595" si="511">SUM(G593)</f>
        <v>160841327759</v>
      </c>
      <c r="H595" s="54">
        <f t="shared" si="511"/>
        <v>85636945000</v>
      </c>
      <c r="I595" s="54">
        <f t="shared" si="511"/>
        <v>32931220197</v>
      </c>
      <c r="J595" s="54">
        <f t="shared" si="511"/>
        <v>15654999062</v>
      </c>
      <c r="K595" s="54">
        <f t="shared" si="511"/>
        <v>26618163500</v>
      </c>
      <c r="L595" s="54">
        <f t="shared" si="511"/>
        <v>797048804000</v>
      </c>
      <c r="M595" s="54">
        <f t="shared" si="511"/>
        <v>33307285000</v>
      </c>
      <c r="N595" s="54">
        <f t="shared" si="511"/>
        <v>661156826000</v>
      </c>
      <c r="O595" s="54">
        <f t="shared" si="511"/>
        <v>102584693000</v>
      </c>
      <c r="P595" s="54">
        <f t="shared" si="511"/>
        <v>134170018464</v>
      </c>
      <c r="Q595" s="54">
        <f t="shared" si="511"/>
        <v>5000000000</v>
      </c>
      <c r="R595" s="54">
        <f t="shared" si="511"/>
        <v>0</v>
      </c>
      <c r="S595" s="54">
        <f t="shared" si="511"/>
        <v>67832103464</v>
      </c>
      <c r="T595" s="54">
        <f t="shared" si="511"/>
        <v>61337915000</v>
      </c>
      <c r="U595" s="54">
        <f t="shared" si="511"/>
        <v>0</v>
      </c>
      <c r="V595" s="54">
        <f t="shared" si="511"/>
        <v>1097150828223</v>
      </c>
      <c r="W595" s="54">
        <f t="shared" si="511"/>
        <v>498443745636</v>
      </c>
      <c r="X595" s="54">
        <f t="shared" si="511"/>
        <v>445235973620</v>
      </c>
      <c r="Y595" s="54">
        <f t="shared" si="511"/>
        <v>0</v>
      </c>
      <c r="Z595" s="54">
        <f t="shared" si="511"/>
        <v>4196976000</v>
      </c>
      <c r="AA595" s="54">
        <f t="shared" si="511"/>
        <v>29295000000</v>
      </c>
      <c r="AB595" s="54">
        <f t="shared" si="511"/>
        <v>9262500000</v>
      </c>
      <c r="AC595" s="54">
        <f t="shared" si="511"/>
        <v>66000000</v>
      </c>
      <c r="AD595" s="54">
        <f t="shared" si="511"/>
        <v>9387296016</v>
      </c>
      <c r="AE595" s="54">
        <f t="shared" si="511"/>
        <v>1000000000</v>
      </c>
      <c r="AF595" s="54">
        <f t="shared" si="511"/>
        <v>598707082587</v>
      </c>
      <c r="AG595" s="54">
        <f t="shared" si="511"/>
        <v>121846791667</v>
      </c>
      <c r="AH595" s="54">
        <f t="shared" si="511"/>
        <v>213812360535</v>
      </c>
      <c r="AI595" s="54">
        <f t="shared" si="511"/>
        <v>263047930385</v>
      </c>
      <c r="AJ595" s="54">
        <f t="shared" si="511"/>
        <v>15090678000</v>
      </c>
      <c r="AK595" s="54">
        <f t="shared" si="511"/>
        <v>15000000000</v>
      </c>
      <c r="AL595" s="54">
        <f t="shared" si="511"/>
        <v>0</v>
      </c>
      <c r="AM595" s="54">
        <f t="shared" si="511"/>
        <v>0</v>
      </c>
      <c r="AN595" s="54">
        <f t="shared" si="511"/>
        <v>0</v>
      </c>
      <c r="AO595" s="54">
        <f t="shared" si="511"/>
        <v>0</v>
      </c>
      <c r="AP595" s="54">
        <f t="shared" si="511"/>
        <v>90678000</v>
      </c>
      <c r="AQ595" s="54">
        <f t="shared" si="511"/>
        <v>10000000000</v>
      </c>
      <c r="AR595" s="54">
        <f t="shared" si="511"/>
        <v>0</v>
      </c>
      <c r="AS595" s="54">
        <f t="shared" si="511"/>
        <v>10000000000</v>
      </c>
      <c r="AT595" s="54">
        <f t="shared" si="511"/>
        <v>0</v>
      </c>
      <c r="AU595" s="54">
        <f t="shared" si="511"/>
        <v>0</v>
      </c>
      <c r="AV595" s="54">
        <f t="shared" si="511"/>
        <v>-5090678000</v>
      </c>
      <c r="AW595" s="54">
        <f t="shared" si="511"/>
        <v>5090678000</v>
      </c>
      <c r="AX595" s="55">
        <f t="shared" si="511"/>
        <v>0</v>
      </c>
    </row>
    <row r="596" spans="1:50" s="45" customFormat="1" ht="15" customHeight="1" x14ac:dyDescent="0.25">
      <c r="A596" s="51" t="s">
        <v>125</v>
      </c>
      <c r="B596" s="51" t="s">
        <v>125</v>
      </c>
      <c r="C596" s="52" t="s">
        <v>685</v>
      </c>
      <c r="D596" s="53"/>
      <c r="E596" s="53"/>
      <c r="F596" s="54">
        <f t="shared" ref="F596:AX596" si="512">F594+F595</f>
        <v>20452364552594.437</v>
      </c>
      <c r="G596" s="54">
        <f t="shared" si="512"/>
        <v>1392974190675.4399</v>
      </c>
      <c r="H596" s="54">
        <f t="shared" si="512"/>
        <v>425667698720.13</v>
      </c>
      <c r="I596" s="54">
        <f t="shared" si="512"/>
        <v>235058460031</v>
      </c>
      <c r="J596" s="54">
        <f t="shared" si="512"/>
        <v>193260627754</v>
      </c>
      <c r="K596" s="54">
        <f t="shared" si="512"/>
        <v>699828731929.30994</v>
      </c>
      <c r="L596" s="54">
        <f t="shared" si="512"/>
        <v>15151109308347</v>
      </c>
      <c r="M596" s="54">
        <f t="shared" si="512"/>
        <v>321801901049</v>
      </c>
      <c r="N596" s="54">
        <f t="shared" si="512"/>
        <v>12464967123298</v>
      </c>
      <c r="O596" s="54">
        <f t="shared" si="512"/>
        <v>3161389088000</v>
      </c>
      <c r="P596" s="54">
        <f t="shared" si="512"/>
        <v>3908281053572</v>
      </c>
      <c r="Q596" s="54">
        <f t="shared" si="512"/>
        <v>26040332485</v>
      </c>
      <c r="R596" s="54">
        <f t="shared" si="512"/>
        <v>0</v>
      </c>
      <c r="S596" s="54">
        <f t="shared" si="512"/>
        <v>463362932489</v>
      </c>
      <c r="T596" s="54">
        <f t="shared" si="512"/>
        <v>1184648300000</v>
      </c>
      <c r="U596" s="54">
        <f t="shared" si="512"/>
        <v>2368399507062</v>
      </c>
      <c r="V596" s="54">
        <f t="shared" si="512"/>
        <v>21428150783501.891</v>
      </c>
      <c r="W596" s="54">
        <f t="shared" si="512"/>
        <v>11384212617337.229</v>
      </c>
      <c r="X596" s="54">
        <f t="shared" si="512"/>
        <v>7873643759831.8711</v>
      </c>
      <c r="Y596" s="54">
        <f t="shared" si="512"/>
        <v>0</v>
      </c>
      <c r="Z596" s="54">
        <f t="shared" si="512"/>
        <v>17974635000</v>
      </c>
      <c r="AA596" s="54">
        <f t="shared" si="512"/>
        <v>253269141080</v>
      </c>
      <c r="AB596" s="54">
        <f t="shared" si="512"/>
        <v>86972633917</v>
      </c>
      <c r="AC596" s="54">
        <f t="shared" si="512"/>
        <v>20169046426</v>
      </c>
      <c r="AD596" s="54">
        <f t="shared" si="512"/>
        <v>3579863776244.3999</v>
      </c>
      <c r="AE596" s="54">
        <f t="shared" si="512"/>
        <v>50763370473.959999</v>
      </c>
      <c r="AF596" s="54">
        <f t="shared" si="512"/>
        <v>10043938166164.66</v>
      </c>
      <c r="AG596" s="54">
        <f t="shared" si="512"/>
        <v>1315781948918</v>
      </c>
      <c r="AH596" s="54">
        <f t="shared" si="512"/>
        <v>4266141565973.1299</v>
      </c>
      <c r="AI596" s="54">
        <f t="shared" si="512"/>
        <v>5060721733860.5293</v>
      </c>
      <c r="AJ596" s="54">
        <f t="shared" si="512"/>
        <v>1074836229907.4498</v>
      </c>
      <c r="AK596" s="54">
        <f t="shared" si="512"/>
        <v>1076451594574.4498</v>
      </c>
      <c r="AL596" s="54">
        <f t="shared" si="512"/>
        <v>3540000000</v>
      </c>
      <c r="AM596" s="54">
        <f t="shared" si="512"/>
        <v>0</v>
      </c>
      <c r="AN596" s="54">
        <f t="shared" si="512"/>
        <v>2753958333</v>
      </c>
      <c r="AO596" s="54">
        <f t="shared" si="512"/>
        <v>6999999000</v>
      </c>
      <c r="AP596" s="54">
        <f t="shared" si="512"/>
        <v>181356000</v>
      </c>
      <c r="AQ596" s="54">
        <f t="shared" si="512"/>
        <v>99049999000</v>
      </c>
      <c r="AR596" s="54">
        <f t="shared" si="512"/>
        <v>25000000000</v>
      </c>
      <c r="AS596" s="54">
        <f t="shared" si="512"/>
        <v>79049999000</v>
      </c>
      <c r="AT596" s="54">
        <f t="shared" si="512"/>
        <v>0</v>
      </c>
      <c r="AU596" s="54">
        <f t="shared" si="512"/>
        <v>5000000000</v>
      </c>
      <c r="AV596" s="54">
        <f t="shared" si="512"/>
        <v>-975786230907.44995</v>
      </c>
      <c r="AW596" s="54">
        <f t="shared" si="512"/>
        <v>975786230907.44995</v>
      </c>
      <c r="AX596" s="55">
        <f t="shared" si="512"/>
        <v>-4.9591064453125E-5</v>
      </c>
    </row>
    <row r="597" spans="1:50" s="45" customFormat="1" ht="15" customHeight="1" x14ac:dyDescent="0.25">
      <c r="A597" s="51" t="s">
        <v>127</v>
      </c>
      <c r="B597" s="51" t="s">
        <v>127</v>
      </c>
      <c r="C597" s="52" t="s">
        <v>686</v>
      </c>
      <c r="D597" s="53"/>
      <c r="E597" s="53"/>
      <c r="F597" s="54">
        <f t="shared" ref="F597:AX597" si="513">F596+F571</f>
        <v>25175101161594.437</v>
      </c>
      <c r="G597" s="54">
        <f t="shared" si="513"/>
        <v>2397018329979.4399</v>
      </c>
      <c r="H597" s="54">
        <f t="shared" si="513"/>
        <v>1192629018608.1299</v>
      </c>
      <c r="I597" s="54">
        <f t="shared" si="513"/>
        <v>260880170031</v>
      </c>
      <c r="J597" s="54">
        <f t="shared" si="513"/>
        <v>264810627754</v>
      </c>
      <c r="K597" s="54">
        <f t="shared" si="513"/>
        <v>839539841345.30994</v>
      </c>
      <c r="L597" s="54">
        <f t="shared" si="513"/>
        <v>18647686110043</v>
      </c>
      <c r="M597" s="54">
        <f t="shared" si="513"/>
        <v>410117097049</v>
      </c>
      <c r="N597" s="54">
        <f t="shared" si="513"/>
        <v>14247948281994</v>
      </c>
      <c r="O597" s="54">
        <f t="shared" si="513"/>
        <v>4786669535000</v>
      </c>
      <c r="P597" s="54">
        <f t="shared" si="513"/>
        <v>4130396721572</v>
      </c>
      <c r="Q597" s="54">
        <f t="shared" si="513"/>
        <v>36703461485</v>
      </c>
      <c r="R597" s="54">
        <f t="shared" si="513"/>
        <v>0</v>
      </c>
      <c r="S597" s="54">
        <f t="shared" si="513"/>
        <v>463362932489</v>
      </c>
      <c r="T597" s="54">
        <f t="shared" si="513"/>
        <v>1396100839000</v>
      </c>
      <c r="U597" s="54">
        <f t="shared" si="513"/>
        <v>2368399507062</v>
      </c>
      <c r="V597" s="54">
        <f t="shared" si="513"/>
        <v>26091341350501.891</v>
      </c>
      <c r="W597" s="54">
        <f t="shared" si="513"/>
        <v>14395695649337.229</v>
      </c>
      <c r="X597" s="54">
        <f t="shared" si="513"/>
        <v>9095664400831.8711</v>
      </c>
      <c r="Y597" s="54">
        <f t="shared" si="513"/>
        <v>0</v>
      </c>
      <c r="Z597" s="54">
        <f t="shared" si="513"/>
        <v>17974635000</v>
      </c>
      <c r="AA597" s="54">
        <f t="shared" si="513"/>
        <v>1601688891080</v>
      </c>
      <c r="AB597" s="54">
        <f t="shared" si="513"/>
        <v>110123633917</v>
      </c>
      <c r="AC597" s="54">
        <f t="shared" si="513"/>
        <v>427137442426</v>
      </c>
      <c r="AD597" s="54">
        <f t="shared" si="513"/>
        <v>3583287021244.3999</v>
      </c>
      <c r="AE597" s="54">
        <f t="shared" si="513"/>
        <v>58263370473.959999</v>
      </c>
      <c r="AF597" s="54">
        <f t="shared" si="513"/>
        <v>11695645701164.66</v>
      </c>
      <c r="AG597" s="54">
        <f t="shared" si="513"/>
        <v>1462557162938</v>
      </c>
      <c r="AH597" s="54">
        <f t="shared" si="513"/>
        <v>5188282507735.1299</v>
      </c>
      <c r="AI597" s="54">
        <f t="shared" si="513"/>
        <v>5643513113078.5293</v>
      </c>
      <c r="AJ597" s="54">
        <f t="shared" si="513"/>
        <v>1197790187907.4497</v>
      </c>
      <c r="AK597" s="54">
        <f t="shared" si="513"/>
        <v>1191835083574.4497</v>
      </c>
      <c r="AL597" s="54">
        <f t="shared" si="513"/>
        <v>3540000000</v>
      </c>
      <c r="AM597" s="54">
        <f t="shared" si="513"/>
        <v>0</v>
      </c>
      <c r="AN597" s="54">
        <f t="shared" si="513"/>
        <v>2753958333</v>
      </c>
      <c r="AO597" s="54">
        <f t="shared" si="513"/>
        <v>14570468000</v>
      </c>
      <c r="AP597" s="54">
        <f t="shared" si="513"/>
        <v>181356000</v>
      </c>
      <c r="AQ597" s="54">
        <f t="shared" si="513"/>
        <v>281549999000</v>
      </c>
      <c r="AR597" s="54">
        <f t="shared" si="513"/>
        <v>125000000000</v>
      </c>
      <c r="AS597" s="54">
        <f t="shared" si="513"/>
        <v>154049999000</v>
      </c>
      <c r="AT597" s="54">
        <f t="shared" si="513"/>
        <v>0</v>
      </c>
      <c r="AU597" s="54">
        <f t="shared" si="513"/>
        <v>12500000000</v>
      </c>
      <c r="AV597" s="54">
        <f t="shared" si="513"/>
        <v>-916240188907.44995</v>
      </c>
      <c r="AW597" s="54">
        <f t="shared" si="513"/>
        <v>916240188907.44995</v>
      </c>
      <c r="AX597" s="55">
        <f t="shared" si="513"/>
        <v>-4.9591064453125E-5</v>
      </c>
    </row>
    <row r="598" spans="1:50" ht="15" customHeight="1" x14ac:dyDescent="0.25">
      <c r="A598" s="29" t="s">
        <v>687</v>
      </c>
      <c r="B598" s="29" t="s">
        <v>687</v>
      </c>
      <c r="C598" s="30" t="s">
        <v>688</v>
      </c>
      <c r="D598" s="31" t="s">
        <v>96</v>
      </c>
      <c r="E598" s="32">
        <v>42733</v>
      </c>
      <c r="F598" s="56">
        <f t="shared" ref="F598:F600" si="514">G598+L598+P598</f>
        <v>2860026790975.6802</v>
      </c>
      <c r="G598" s="34">
        <f t="shared" ref="G598:G600" si="515">H598+I598+J598+K598</f>
        <v>519252405975.67999</v>
      </c>
      <c r="H598" s="34">
        <f>VLOOKUP(C598,[1]Sheet2!$A$1:$AS$610,6,FALSE)</f>
        <v>335588052287</v>
      </c>
      <c r="I598" s="34">
        <f>VLOOKUP(C598,[1]Sheet2!$A$1:$AS$610,7,FALSE)</f>
        <v>79932620369</v>
      </c>
      <c r="J598" s="34">
        <f>VLOOKUP(C598,[1]Sheet2!$A$1:$AS$610,8,FALSE)</f>
        <v>53288500000</v>
      </c>
      <c r="K598" s="34">
        <f>VLOOKUP(C598,[1]Sheet2!$A$1:$AS$610,9,FALSE)</f>
        <v>50443233319.68</v>
      </c>
      <c r="L598" s="34">
        <f t="shared" ref="L598:L600" si="516">M598+N598+O598</f>
        <v>2211721009000</v>
      </c>
      <c r="M598" s="34">
        <f>VLOOKUP(C598,[1]Sheet2!$A$1:$AS$610,11,FALSE)</f>
        <v>92619805000</v>
      </c>
      <c r="N598" s="34">
        <f>VLOOKUP(C598,[1]Sheet2!$A$1:$AS$610,12,FALSE)</f>
        <v>1465641669000</v>
      </c>
      <c r="O598" s="34">
        <f>VLOOKUP(C598,[1]Sheet2!$A$1:$AS$610,13,FALSE)</f>
        <v>653459535000</v>
      </c>
      <c r="P598" s="34">
        <f t="shared" ref="P598:P600" si="517">Q598+R598+S598+T598+U598</f>
        <v>129053376000</v>
      </c>
      <c r="Q598" s="34">
        <f>VLOOKUP(C598,[1]Sheet2!$A$1:$AS$610,15,FALSE)</f>
        <v>224040000</v>
      </c>
      <c r="R598" s="34">
        <f>VLOOKUP(C598,[1]Sheet2!$A$1:$AS$610,16,FALSE)</f>
        <v>0</v>
      </c>
      <c r="S598" s="34">
        <f>VLOOKUP(C598,[1]Sheet2!$A$1:$AS$610,17,FALSE)</f>
        <v>0</v>
      </c>
      <c r="T598" s="34">
        <f>VLOOKUP(C598,[1]Sheet2!$A$1:$AS$610,18,FALSE)</f>
        <v>128829336000</v>
      </c>
      <c r="U598" s="34">
        <f>VLOOKUP(C598,[1]Sheet2!$A$1:$AS$610,19,FALSE)</f>
        <v>0</v>
      </c>
      <c r="V598" s="34">
        <f t="shared" ref="V598:V600" si="518">W598+AF598</f>
        <v>2877290905544.4199</v>
      </c>
      <c r="W598" s="34">
        <f t="shared" ref="W598:W600" si="519">X598+Y598+Z598+AA598+AB598+AC598+AD598+AE598</f>
        <v>1616486425725.4202</v>
      </c>
      <c r="X598" s="34">
        <f>VLOOKUP(C598,[1]Sheet2!$A$1:$AS$610,22,FALSE)</f>
        <v>896032356181</v>
      </c>
      <c r="Y598" s="34">
        <f>VLOOKUP(C598,[1]Sheet2!$A$1:$AS$610,23,FALSE)</f>
        <v>237999559.90000001</v>
      </c>
      <c r="Z598" s="34">
        <f>VLOOKUP(C598,[1]Sheet2!$A$1:$AS$610,24,FALSE)</f>
        <v>0</v>
      </c>
      <c r="AA598" s="34">
        <f>VLOOKUP(C598,[1]Sheet2!$A$1:$AS$610,25,FALSE)</f>
        <v>496178001019.69</v>
      </c>
      <c r="AB598" s="34">
        <f>VLOOKUP(C598,[1]Sheet2!$A$1:$AS$610,26,FALSE)</f>
        <v>12000000000</v>
      </c>
      <c r="AC598" s="34">
        <f>VLOOKUP(C598,[1]Sheet2!$A$1:$AS$610,27,FALSE)</f>
        <v>181888068964.82999</v>
      </c>
      <c r="AD598" s="34">
        <f>VLOOKUP(C598,[1]Sheet2!$A$1:$AS$610,28,FALSE)</f>
        <v>22650000000</v>
      </c>
      <c r="AE598" s="34">
        <f>VLOOKUP(C598,[1]Sheet2!$A$1:$AS$610,29,FALSE)</f>
        <v>7500000000</v>
      </c>
      <c r="AF598" s="34">
        <f t="shared" ref="AF598:AF600" si="520">AG598+AH598+AI598</f>
        <v>1260804479819</v>
      </c>
      <c r="AG598" s="34">
        <f>VLOOKUP(C598,[1]Sheet2!$A$1:$AS$610,31,FALSE)</f>
        <v>9007083228.9300003</v>
      </c>
      <c r="AH598" s="34">
        <f>VLOOKUP(C598,[1]Sheet2!$A$1:$AS$610,32,FALSE)</f>
        <v>667961756814.98999</v>
      </c>
      <c r="AI598" s="34">
        <f>VLOOKUP(C598,[1]Sheet2!$A$1:$AS$610,33,FALSE)</f>
        <v>583835639775.07996</v>
      </c>
      <c r="AJ598" s="34">
        <f t="shared" ref="AJ598:AJ600" si="521">AK598+AL598+AM598+AN598+AO598+AP598</f>
        <v>20000000000</v>
      </c>
      <c r="AK598" s="34">
        <f>VLOOKUP(C598,[1]Sheet2!$A$1:$AS$610,35,FALSE)</f>
        <v>20000000000</v>
      </c>
      <c r="AL598" s="34">
        <f>VLOOKUP(C598,[1]Sheet2!$A$1:$AS$610,36,FALSE)</f>
        <v>0</v>
      </c>
      <c r="AM598" s="34">
        <f>VLOOKUP(C598,[1]Sheet2!$A$1:$AS$610,37,FALSE)</f>
        <v>0</v>
      </c>
      <c r="AN598" s="34">
        <f>VLOOKUP(C598,[1]Sheet2!$A$1:$AS$610,38,FALSE)</f>
        <v>0</v>
      </c>
      <c r="AO598" s="34">
        <f>VLOOKUP(C598,[1]Sheet2!$A$1:$AS$610,39,FALSE)</f>
        <v>0</v>
      </c>
      <c r="AP598" s="34">
        <f>VLOOKUP(C598,[1]Sheet2!$A$1:$AS$610,40,FALSE)</f>
        <v>0</v>
      </c>
      <c r="AQ598" s="34">
        <f t="shared" ref="AQ598:AQ600" si="522">AR598+AS598+AT598+AU598</f>
        <v>2735885431.2600002</v>
      </c>
      <c r="AR598" s="34">
        <f>VLOOKUP(C598,[1]Sheet2!$A$1:$AS$610,42,FALSE)</f>
        <v>0</v>
      </c>
      <c r="AS598" s="34">
        <f>VLOOKUP(C598,[1]Sheet2!$A$1:$AS$610,43,FALSE)</f>
        <v>0</v>
      </c>
      <c r="AT598" s="34">
        <f>VLOOKUP(C598,[1]Sheet2!$A$1:$AS$610,44,FALSE)</f>
        <v>2735885431.2600002</v>
      </c>
      <c r="AU598" s="34">
        <f>VLOOKUP(C598,[1]Sheet2!$A$1:$AS$610,45,FALSE)</f>
        <v>0</v>
      </c>
      <c r="AV598" s="35">
        <f t="shared" ref="AV598:AV600" si="523">F598-V598</f>
        <v>-17264114568.739746</v>
      </c>
      <c r="AW598" s="35">
        <f t="shared" ref="AW598:AW600" si="524">AJ598-AQ598</f>
        <v>17264114568.739998</v>
      </c>
      <c r="AX598" s="36">
        <f t="shared" ref="AX598:AX600" si="525">AW598+AV598</f>
        <v>2.5177001953125E-4</v>
      </c>
    </row>
    <row r="599" spans="1:50" s="45" customFormat="1" ht="15" customHeight="1" x14ac:dyDescent="0.25">
      <c r="A599" s="46">
        <f>A593+1</f>
        <v>446</v>
      </c>
      <c r="B599" s="46">
        <v>1</v>
      </c>
      <c r="C599" s="38" t="s">
        <v>689</v>
      </c>
      <c r="D599" s="39" t="s">
        <v>258</v>
      </c>
      <c r="E599" s="40">
        <v>42734</v>
      </c>
      <c r="F599" s="41">
        <f t="shared" si="514"/>
        <v>778050578747</v>
      </c>
      <c r="G599" s="42">
        <f t="shared" si="515"/>
        <v>27687187870</v>
      </c>
      <c r="H599" s="42">
        <f>VLOOKUP(C599,[1]Sheet2!$A$1:$AS$610,6,FALSE)</f>
        <v>9707095700</v>
      </c>
      <c r="I599" s="42">
        <f>VLOOKUP(C599,[1]Sheet2!$A$1:$AS$610,7,FALSE)</f>
        <v>9294889143</v>
      </c>
      <c r="J599" s="42">
        <f>VLOOKUP(C599,[1]Sheet2!$A$1:$AS$610,8,FALSE)</f>
        <v>1700000000</v>
      </c>
      <c r="K599" s="42">
        <f>VLOOKUP(C599,[1]Sheet2!$A$1:$AS$610,9,FALSE)</f>
        <v>6985203027</v>
      </c>
      <c r="L599" s="42">
        <f t="shared" si="516"/>
        <v>628001692000</v>
      </c>
      <c r="M599" s="42">
        <f>VLOOKUP(C599,[1]Sheet2!$A$1:$AS$610,11,FALSE)</f>
        <v>17029640000</v>
      </c>
      <c r="N599" s="42">
        <f>VLOOKUP(C599,[1]Sheet2!$A$1:$AS$610,12,FALSE)</f>
        <v>493224782000</v>
      </c>
      <c r="O599" s="42">
        <f>VLOOKUP(C599,[1]Sheet2!$A$1:$AS$610,13,FALSE)</f>
        <v>117747270000</v>
      </c>
      <c r="P599" s="42">
        <f t="shared" si="517"/>
        <v>122361698877</v>
      </c>
      <c r="Q599" s="42">
        <f>VLOOKUP(C599,[1]Sheet2!$A$1:$AS$610,15,FALSE)</f>
        <v>0</v>
      </c>
      <c r="R599" s="42">
        <f>VLOOKUP(C599,[1]Sheet2!$A$1:$AS$610,16,FALSE)</f>
        <v>0</v>
      </c>
      <c r="S599" s="42">
        <f>VLOOKUP(C599,[1]Sheet2!$A$1:$AS$610,17,FALSE)</f>
        <v>11906144877</v>
      </c>
      <c r="T599" s="42">
        <f>VLOOKUP(C599,[1]Sheet2!$A$1:$AS$610,18,FALSE)</f>
        <v>42931545000</v>
      </c>
      <c r="U599" s="42">
        <f>VLOOKUP(C599,[1]Sheet2!$A$1:$AS$610,19,FALSE)</f>
        <v>67524009000</v>
      </c>
      <c r="V599" s="42">
        <f t="shared" si="518"/>
        <v>778050578747</v>
      </c>
      <c r="W599" s="42">
        <f t="shared" si="519"/>
        <v>449586673997</v>
      </c>
      <c r="X599" s="42">
        <f>VLOOKUP(C599,[1]Sheet2!$A$1:$AS$610,22,FALSE)</f>
        <v>294384345223</v>
      </c>
      <c r="Y599" s="42">
        <f>VLOOKUP(C599,[1]Sheet2!$A$1:$AS$610,23,FALSE)</f>
        <v>0</v>
      </c>
      <c r="Z599" s="42">
        <f>VLOOKUP(C599,[1]Sheet2!$A$1:$AS$610,24,FALSE)</f>
        <v>0</v>
      </c>
      <c r="AA599" s="42">
        <f>VLOOKUP(C599,[1]Sheet2!$A$1:$AS$610,25,FALSE)</f>
        <v>26984600000</v>
      </c>
      <c r="AB599" s="42">
        <f>VLOOKUP(C599,[1]Sheet2!$A$1:$AS$610,26,FALSE)</f>
        <v>2858000000</v>
      </c>
      <c r="AC599" s="42">
        <f>VLOOKUP(C599,[1]Sheet2!$A$1:$AS$610,27,FALSE)</f>
        <v>52925641600</v>
      </c>
      <c r="AD599" s="42">
        <f>VLOOKUP(C599,[1]Sheet2!$A$1:$AS$610,28,FALSE)</f>
        <v>68072623080</v>
      </c>
      <c r="AE599" s="42">
        <f>VLOOKUP(C599,[1]Sheet2!$A$1:$AS$610,29,FALSE)</f>
        <v>4361464094</v>
      </c>
      <c r="AF599" s="42">
        <f t="shared" si="520"/>
        <v>328463904750</v>
      </c>
      <c r="AG599" s="42">
        <f>VLOOKUP(C599,[1]Sheet2!$A$1:$AS$610,31,FALSE)</f>
        <v>9814682000</v>
      </c>
      <c r="AH599" s="42">
        <f>VLOOKUP(C599,[1]Sheet2!$A$1:$AS$610,32,FALSE)</f>
        <v>193540757508</v>
      </c>
      <c r="AI599" s="42">
        <f>VLOOKUP(C599,[1]Sheet2!$A$1:$AS$610,33,FALSE)</f>
        <v>125108465242</v>
      </c>
      <c r="AJ599" s="42">
        <f t="shared" si="521"/>
        <v>2513246400</v>
      </c>
      <c r="AK599" s="42">
        <f>VLOOKUP(C599,[1]Sheet2!$A$1:$AS$610,35,FALSE)</f>
        <v>2513246400</v>
      </c>
      <c r="AL599" s="42">
        <f>VLOOKUP(C599,[1]Sheet2!$A$1:$AS$610,36,FALSE)</f>
        <v>0</v>
      </c>
      <c r="AM599" s="42">
        <f>VLOOKUP(C599,[1]Sheet2!$A$1:$AS$610,37,FALSE)</f>
        <v>0</v>
      </c>
      <c r="AN599" s="42">
        <f>VLOOKUP(C599,[1]Sheet2!$A$1:$AS$610,38,FALSE)</f>
        <v>0</v>
      </c>
      <c r="AO599" s="42">
        <f>VLOOKUP(C599,[1]Sheet2!$A$1:$AS$610,39,FALSE)</f>
        <v>0</v>
      </c>
      <c r="AP599" s="42">
        <f>VLOOKUP(C599,[1]Sheet2!$A$1:$AS$610,40,FALSE)</f>
        <v>0</v>
      </c>
      <c r="AQ599" s="42">
        <f t="shared" si="522"/>
        <v>1250000000</v>
      </c>
      <c r="AR599" s="42">
        <f>VLOOKUP(C599,[1]Sheet2!$A$1:$AS$610,42,FALSE)</f>
        <v>0</v>
      </c>
      <c r="AS599" s="42">
        <f>VLOOKUP(C599,[1]Sheet2!$A$1:$AS$610,43,FALSE)</f>
        <v>1250000000</v>
      </c>
      <c r="AT599" s="42">
        <f>VLOOKUP(C599,[1]Sheet2!$A$1:$AS$610,44,FALSE)</f>
        <v>0</v>
      </c>
      <c r="AU599" s="42">
        <f>VLOOKUP(C599,[1]Sheet2!$A$1:$AS$610,45,FALSE)</f>
        <v>0</v>
      </c>
      <c r="AV599" s="43">
        <f t="shared" si="523"/>
        <v>0</v>
      </c>
      <c r="AW599" s="43">
        <f t="shared" si="524"/>
        <v>1263246400</v>
      </c>
      <c r="AX599" s="44">
        <f t="shared" si="525"/>
        <v>1263246400</v>
      </c>
    </row>
    <row r="600" spans="1:50" s="45" customFormat="1" ht="15" customHeight="1" x14ac:dyDescent="0.25">
      <c r="A600" s="37">
        <f t="shared" ref="A600:B609" si="526">A599+1</f>
        <v>447</v>
      </c>
      <c r="B600" s="37">
        <f t="shared" si="526"/>
        <v>2</v>
      </c>
      <c r="C600" s="38" t="s">
        <v>690</v>
      </c>
      <c r="D600" s="39" t="s">
        <v>94</v>
      </c>
      <c r="E600" s="40">
        <v>42734</v>
      </c>
      <c r="F600" s="41">
        <f t="shared" si="514"/>
        <v>661033153000</v>
      </c>
      <c r="G600" s="42">
        <f t="shared" si="515"/>
        <v>13320405000</v>
      </c>
      <c r="H600" s="42">
        <f>VLOOKUP(C600,[1]Sheet2!$A$1:$AS$610,6,FALSE)</f>
        <v>1746485000</v>
      </c>
      <c r="I600" s="42">
        <f>VLOOKUP(C600,[1]Sheet2!$A$1:$AS$610,7,FALSE)</f>
        <v>820800000</v>
      </c>
      <c r="J600" s="42">
        <f>VLOOKUP(C600,[1]Sheet2!$A$1:$AS$610,8,FALSE)</f>
        <v>1600000000</v>
      </c>
      <c r="K600" s="42">
        <f>VLOOKUP(C600,[1]Sheet2!$A$1:$AS$610,9,FALSE)</f>
        <v>9153120000</v>
      </c>
      <c r="L600" s="42">
        <f t="shared" si="516"/>
        <v>577640057000</v>
      </c>
      <c r="M600" s="42">
        <f>VLOOKUP(C600,[1]Sheet2!$A$1:$AS$610,11,FALSE)</f>
        <v>22009396000</v>
      </c>
      <c r="N600" s="42">
        <f>VLOOKUP(C600,[1]Sheet2!$A$1:$AS$610,12,FALSE)</f>
        <v>417502064000</v>
      </c>
      <c r="O600" s="42">
        <f>VLOOKUP(C600,[1]Sheet2!$A$1:$AS$610,13,FALSE)</f>
        <v>138128597000</v>
      </c>
      <c r="P600" s="42">
        <f t="shared" si="517"/>
        <v>70072691000</v>
      </c>
      <c r="Q600" s="42">
        <f>VLOOKUP(C600,[1]Sheet2!$A$1:$AS$610,15,FALSE)</f>
        <v>0</v>
      </c>
      <c r="R600" s="42">
        <f>VLOOKUP(C600,[1]Sheet2!$A$1:$AS$610,16,FALSE)</f>
        <v>0</v>
      </c>
      <c r="S600" s="42">
        <f>VLOOKUP(C600,[1]Sheet2!$A$1:$AS$610,17,FALSE)</f>
        <v>6000000000</v>
      </c>
      <c r="T600" s="42">
        <f>VLOOKUP(C600,[1]Sheet2!$A$1:$AS$610,18,FALSE)</f>
        <v>0</v>
      </c>
      <c r="U600" s="42">
        <f>VLOOKUP(C600,[1]Sheet2!$A$1:$AS$610,19,FALSE)</f>
        <v>64072691000</v>
      </c>
      <c r="V600" s="42">
        <f t="shared" si="518"/>
        <v>695094958800</v>
      </c>
      <c r="W600" s="42">
        <f t="shared" si="519"/>
        <v>303098131600</v>
      </c>
      <c r="X600" s="42">
        <f>VLOOKUP(C600,[1]Sheet2!$A$1:$AS$610,22,FALSE)</f>
        <v>146923450600</v>
      </c>
      <c r="Y600" s="42">
        <f>VLOOKUP(C600,[1]Sheet2!$A$1:$AS$610,23,FALSE)</f>
        <v>0</v>
      </c>
      <c r="Z600" s="42">
        <f>VLOOKUP(C600,[1]Sheet2!$A$1:$AS$610,24,FALSE)</f>
        <v>3504480000</v>
      </c>
      <c r="AA600" s="42">
        <f>VLOOKUP(C600,[1]Sheet2!$A$1:$AS$610,25,FALSE)</f>
        <v>34392500000</v>
      </c>
      <c r="AB600" s="42">
        <f>VLOOKUP(C600,[1]Sheet2!$A$1:$AS$610,26,FALSE)</f>
        <v>4295120000</v>
      </c>
      <c r="AC600" s="42">
        <f>VLOOKUP(C600,[1]Sheet2!$A$1:$AS$610,27,FALSE)</f>
        <v>0</v>
      </c>
      <c r="AD600" s="42">
        <f>VLOOKUP(C600,[1]Sheet2!$A$1:$AS$610,28,FALSE)</f>
        <v>108982581000</v>
      </c>
      <c r="AE600" s="42">
        <f>VLOOKUP(C600,[1]Sheet2!$A$1:$AS$610,29,FALSE)</f>
        <v>5000000000</v>
      </c>
      <c r="AF600" s="42">
        <f t="shared" si="520"/>
        <v>391996827200</v>
      </c>
      <c r="AG600" s="42">
        <f>VLOOKUP(C600,[1]Sheet2!$A$1:$AS$610,31,FALSE)</f>
        <v>17298173250</v>
      </c>
      <c r="AH600" s="42">
        <f>VLOOKUP(C600,[1]Sheet2!$A$1:$AS$610,32,FALSE)</f>
        <v>176943442001</v>
      </c>
      <c r="AI600" s="42">
        <f>VLOOKUP(C600,[1]Sheet2!$A$1:$AS$610,33,FALSE)</f>
        <v>197755211949</v>
      </c>
      <c r="AJ600" s="42">
        <f t="shared" si="521"/>
        <v>39061805800</v>
      </c>
      <c r="AK600" s="42">
        <f>VLOOKUP(C600,[1]Sheet2!$A$1:$AS$610,35,FALSE)</f>
        <v>39061805800</v>
      </c>
      <c r="AL600" s="42">
        <f>VLOOKUP(C600,[1]Sheet2!$A$1:$AS$610,36,FALSE)</f>
        <v>0</v>
      </c>
      <c r="AM600" s="42">
        <f>VLOOKUP(C600,[1]Sheet2!$A$1:$AS$610,37,FALSE)</f>
        <v>0</v>
      </c>
      <c r="AN600" s="42">
        <f>VLOOKUP(C600,[1]Sheet2!$A$1:$AS$610,38,FALSE)</f>
        <v>0</v>
      </c>
      <c r="AO600" s="42">
        <f>VLOOKUP(C600,[1]Sheet2!$A$1:$AS$610,39,FALSE)</f>
        <v>0</v>
      </c>
      <c r="AP600" s="42">
        <f>VLOOKUP(C600,[1]Sheet2!$A$1:$AS$610,40,FALSE)</f>
        <v>0</v>
      </c>
      <c r="AQ600" s="42">
        <f t="shared" si="522"/>
        <v>5000000000</v>
      </c>
      <c r="AR600" s="42">
        <f>VLOOKUP(C600,[1]Sheet2!$A$1:$AS$610,42,FALSE)</f>
        <v>0</v>
      </c>
      <c r="AS600" s="42">
        <f>VLOOKUP(C600,[1]Sheet2!$A$1:$AS$610,43,FALSE)</f>
        <v>5000000000</v>
      </c>
      <c r="AT600" s="42">
        <f>VLOOKUP(C600,[1]Sheet2!$A$1:$AS$610,44,FALSE)</f>
        <v>0</v>
      </c>
      <c r="AU600" s="42">
        <f>VLOOKUP(C600,[1]Sheet2!$A$1:$AS$610,45,FALSE)</f>
        <v>0</v>
      </c>
      <c r="AV600" s="43">
        <f t="shared" si="523"/>
        <v>-34061805800</v>
      </c>
      <c r="AW600" s="43">
        <f t="shared" si="524"/>
        <v>34061805800</v>
      </c>
      <c r="AX600" s="44">
        <f t="shared" si="525"/>
        <v>0</v>
      </c>
    </row>
    <row r="601" spans="1:50" s="45" customFormat="1" ht="15" customHeight="1" x14ac:dyDescent="0.25">
      <c r="A601" s="37">
        <f t="shared" si="526"/>
        <v>448</v>
      </c>
      <c r="B601" s="37">
        <f t="shared" si="526"/>
        <v>3</v>
      </c>
      <c r="C601" s="47" t="s">
        <v>691</v>
      </c>
      <c r="D601" s="39" t="s">
        <v>103</v>
      </c>
      <c r="E601" s="40">
        <v>42741</v>
      </c>
      <c r="F601" s="48">
        <f t="shared" si="456"/>
        <v>988275530000</v>
      </c>
      <c r="G601" s="49">
        <f t="shared" si="457"/>
        <v>60420000000</v>
      </c>
      <c r="H601" s="49">
        <f>VLOOKUP(C601,[1]Sheet2!$A$1:$AS$610,6,FALSE)</f>
        <v>13200000000</v>
      </c>
      <c r="I601" s="49">
        <f>VLOOKUP(C601,[1]Sheet2!$A$1:$AS$610,7,FALSE)</f>
        <v>18520000000</v>
      </c>
      <c r="J601" s="49">
        <f>VLOOKUP(C601,[1]Sheet2!$A$1:$AS$610,8,FALSE)</f>
        <v>1700000000</v>
      </c>
      <c r="K601" s="49">
        <f>VLOOKUP(C601,[1]Sheet2!$A$1:$AS$610,9,FALSE)</f>
        <v>27000000000</v>
      </c>
      <c r="L601" s="49">
        <f t="shared" si="458"/>
        <v>822797826000</v>
      </c>
      <c r="M601" s="49">
        <f>VLOOKUP(C601,[1]Sheet2!$A$1:$AS$610,11,FALSE)</f>
        <v>15161719000</v>
      </c>
      <c r="N601" s="49">
        <f>VLOOKUP(C601,[1]Sheet2!$A$1:$AS$610,12,FALSE)</f>
        <v>573794511000</v>
      </c>
      <c r="O601" s="49">
        <f>VLOOKUP(C601,[1]Sheet2!$A$1:$AS$610,13,FALSE)</f>
        <v>233841596000</v>
      </c>
      <c r="P601" s="49">
        <f t="shared" si="459"/>
        <v>105057704000</v>
      </c>
      <c r="Q601" s="49">
        <f>VLOOKUP(C601,[1]Sheet2!$A$1:$AS$610,15,FALSE)</f>
        <v>0</v>
      </c>
      <c r="R601" s="49">
        <f>VLOOKUP(C601,[1]Sheet2!$A$1:$AS$610,16,FALSE)</f>
        <v>0</v>
      </c>
      <c r="S601" s="49">
        <f>VLOOKUP(C601,[1]Sheet2!$A$1:$AS$610,17,FALSE)</f>
        <v>12000000000</v>
      </c>
      <c r="T601" s="49">
        <f>VLOOKUP(C601,[1]Sheet2!$A$1:$AS$610,18,FALSE)</f>
        <v>0</v>
      </c>
      <c r="U601" s="49">
        <f>VLOOKUP(C601,[1]Sheet2!$A$1:$AS$610,19,FALSE)</f>
        <v>93057704000</v>
      </c>
      <c r="V601" s="49">
        <f t="shared" si="460"/>
        <v>1140218597298</v>
      </c>
      <c r="W601" s="49">
        <f t="shared" si="461"/>
        <v>409266684053</v>
      </c>
      <c r="X601" s="49">
        <f>VLOOKUP(C601,[1]Sheet2!$A$1:$AS$610,22,FALSE)</f>
        <v>234082448719</v>
      </c>
      <c r="Y601" s="49">
        <f>VLOOKUP(C601,[1]Sheet2!$A$1:$AS$610,23,FALSE)</f>
        <v>0</v>
      </c>
      <c r="Z601" s="49">
        <f>VLOOKUP(C601,[1]Sheet2!$A$1:$AS$610,24,FALSE)</f>
        <v>788448000</v>
      </c>
      <c r="AA601" s="49">
        <f>VLOOKUP(C601,[1]Sheet2!$A$1:$AS$610,25,FALSE)</f>
        <v>15227000000</v>
      </c>
      <c r="AB601" s="49">
        <f>VLOOKUP(C601,[1]Sheet2!$A$1:$AS$610,26,FALSE)</f>
        <v>0</v>
      </c>
      <c r="AC601" s="49">
        <f>VLOOKUP(C601,[1]Sheet2!$A$1:$AS$610,27,FALSE)</f>
        <v>0</v>
      </c>
      <c r="AD601" s="49">
        <f>VLOOKUP(C601,[1]Sheet2!$A$1:$AS$610,28,FALSE)</f>
        <v>155366387334</v>
      </c>
      <c r="AE601" s="49">
        <f>VLOOKUP(C601,[1]Sheet2!$A$1:$AS$610,29,FALSE)</f>
        <v>3802400000</v>
      </c>
      <c r="AF601" s="49">
        <f t="shared" si="462"/>
        <v>730951913245</v>
      </c>
      <c r="AG601" s="49">
        <f>VLOOKUP(C601,[1]Sheet2!$A$1:$AS$610,31,FALSE)</f>
        <v>6873765000</v>
      </c>
      <c r="AH601" s="49">
        <f>VLOOKUP(C601,[1]Sheet2!$A$1:$AS$610,32,FALSE)</f>
        <v>393470637513</v>
      </c>
      <c r="AI601" s="49">
        <f>VLOOKUP(C601,[1]Sheet2!$A$1:$AS$610,33,FALSE)</f>
        <v>330607510732</v>
      </c>
      <c r="AJ601" s="49">
        <f t="shared" si="463"/>
        <v>159693067298</v>
      </c>
      <c r="AK601" s="49">
        <f>VLOOKUP(C601,[1]Sheet2!$A$1:$AS$610,35,FALSE)</f>
        <v>159693067298</v>
      </c>
      <c r="AL601" s="49">
        <f>VLOOKUP(C601,[1]Sheet2!$A$1:$AS$610,36,FALSE)</f>
        <v>0</v>
      </c>
      <c r="AM601" s="49">
        <f>VLOOKUP(C601,[1]Sheet2!$A$1:$AS$610,37,FALSE)</f>
        <v>0</v>
      </c>
      <c r="AN601" s="49">
        <f>VLOOKUP(C601,[1]Sheet2!$A$1:$AS$610,38,FALSE)</f>
        <v>0</v>
      </c>
      <c r="AO601" s="49">
        <f>VLOOKUP(C601,[1]Sheet2!$A$1:$AS$610,39,FALSE)</f>
        <v>0</v>
      </c>
      <c r="AP601" s="49">
        <f>VLOOKUP(C601,[1]Sheet2!$A$1:$AS$610,40,FALSE)</f>
        <v>0</v>
      </c>
      <c r="AQ601" s="49">
        <f t="shared" si="464"/>
        <v>7750000000</v>
      </c>
      <c r="AR601" s="49">
        <f>VLOOKUP(C601,[1]Sheet2!$A$1:$AS$610,42,FALSE)</f>
        <v>0</v>
      </c>
      <c r="AS601" s="49">
        <f>VLOOKUP(C601,[1]Sheet2!$A$1:$AS$610,43,FALSE)</f>
        <v>7750000000</v>
      </c>
      <c r="AT601" s="49">
        <f>VLOOKUP(C601,[1]Sheet2!$A$1:$AS$610,44,FALSE)</f>
        <v>0</v>
      </c>
      <c r="AU601" s="49">
        <f>VLOOKUP(C601,[1]Sheet2!$A$1:$AS$610,45,FALSE)</f>
        <v>0</v>
      </c>
      <c r="AV601" s="50">
        <f t="shared" si="465"/>
        <v>-151943067298</v>
      </c>
      <c r="AW601" s="50">
        <f t="shared" si="483"/>
        <v>151943067298</v>
      </c>
      <c r="AX601" s="44">
        <f t="shared" si="506"/>
        <v>0</v>
      </c>
    </row>
    <row r="602" spans="1:50" s="45" customFormat="1" ht="15" customHeight="1" x14ac:dyDescent="0.25">
      <c r="A602" s="37">
        <f t="shared" si="526"/>
        <v>449</v>
      </c>
      <c r="B602" s="37">
        <f t="shared" si="526"/>
        <v>4</v>
      </c>
      <c r="C602" s="38" t="s">
        <v>692</v>
      </c>
      <c r="D602" s="39" t="s">
        <v>99</v>
      </c>
      <c r="E602" s="40">
        <v>42734</v>
      </c>
      <c r="F602" s="41">
        <f t="shared" si="456"/>
        <v>1049700093712</v>
      </c>
      <c r="G602" s="42">
        <f t="shared" si="457"/>
        <v>51012788658</v>
      </c>
      <c r="H602" s="42">
        <f>VLOOKUP(C602,[1]Sheet2!$A$1:$AS$610,6,FALSE)</f>
        <v>4779456000</v>
      </c>
      <c r="I602" s="42">
        <f>VLOOKUP(C602,[1]Sheet2!$A$1:$AS$610,7,FALSE)</f>
        <v>927700000</v>
      </c>
      <c r="J602" s="42">
        <f>VLOOKUP(C602,[1]Sheet2!$A$1:$AS$610,8,FALSE)</f>
        <v>0</v>
      </c>
      <c r="K602" s="42">
        <f>VLOOKUP(C602,[1]Sheet2!$A$1:$AS$610,9,FALSE)</f>
        <v>45305632658</v>
      </c>
      <c r="L602" s="42">
        <f t="shared" si="458"/>
        <v>834787690054</v>
      </c>
      <c r="M602" s="42">
        <f>VLOOKUP(C602,[1]Sheet2!$A$1:$AS$610,11,FALSE)</f>
        <v>15376567000</v>
      </c>
      <c r="N602" s="42">
        <f>VLOOKUP(C602,[1]Sheet2!$A$1:$AS$610,12,FALSE)</f>
        <v>595778755054</v>
      </c>
      <c r="O602" s="42">
        <f>VLOOKUP(C602,[1]Sheet2!$A$1:$AS$610,13,FALSE)</f>
        <v>223632368000</v>
      </c>
      <c r="P602" s="42">
        <f t="shared" si="459"/>
        <v>163899615000</v>
      </c>
      <c r="Q602" s="42">
        <f>VLOOKUP(C602,[1]Sheet2!$A$1:$AS$610,15,FALSE)</f>
        <v>0</v>
      </c>
      <c r="R602" s="42">
        <f>VLOOKUP(C602,[1]Sheet2!$A$1:$AS$610,16,FALSE)</f>
        <v>0</v>
      </c>
      <c r="S602" s="42">
        <f>VLOOKUP(C602,[1]Sheet2!$A$1:$AS$610,17,FALSE)</f>
        <v>4000000000</v>
      </c>
      <c r="T602" s="42">
        <f>VLOOKUP(C602,[1]Sheet2!$A$1:$AS$610,18,FALSE)</f>
        <v>66594508000</v>
      </c>
      <c r="U602" s="42">
        <f>VLOOKUP(C602,[1]Sheet2!$A$1:$AS$610,19,FALSE)</f>
        <v>93305107000</v>
      </c>
      <c r="V602" s="42">
        <f t="shared" si="460"/>
        <v>1155196416072</v>
      </c>
      <c r="W602" s="42">
        <f t="shared" si="461"/>
        <v>439210883684</v>
      </c>
      <c r="X602" s="42">
        <f>VLOOKUP(C602,[1]Sheet2!$A$1:$AS$610,22,FALSE)</f>
        <v>257157709662</v>
      </c>
      <c r="Y602" s="42">
        <f>VLOOKUP(C602,[1]Sheet2!$A$1:$AS$610,23,FALSE)</f>
        <v>0</v>
      </c>
      <c r="Z602" s="42">
        <f>VLOOKUP(C602,[1]Sheet2!$A$1:$AS$610,24,FALSE)</f>
        <v>0</v>
      </c>
      <c r="AA602" s="42">
        <f>VLOOKUP(C602,[1]Sheet2!$A$1:$AS$610,25,FALSE)</f>
        <v>5029000000</v>
      </c>
      <c r="AB602" s="42">
        <f>VLOOKUP(C602,[1]Sheet2!$A$1:$AS$610,26,FALSE)</f>
        <v>100000000</v>
      </c>
      <c r="AC602" s="42">
        <f>VLOOKUP(C602,[1]Sheet2!$A$1:$AS$610,27,FALSE)</f>
        <v>0</v>
      </c>
      <c r="AD602" s="42">
        <f>VLOOKUP(C602,[1]Sheet2!$A$1:$AS$610,28,FALSE)</f>
        <v>161495557317</v>
      </c>
      <c r="AE602" s="42">
        <f>VLOOKUP(C602,[1]Sheet2!$A$1:$AS$610,29,FALSE)</f>
        <v>15428616705</v>
      </c>
      <c r="AF602" s="42">
        <f t="shared" si="462"/>
        <v>715985532388</v>
      </c>
      <c r="AG602" s="42">
        <f>VLOOKUP(C602,[1]Sheet2!$A$1:$AS$610,31,FALSE)</f>
        <v>19249929600</v>
      </c>
      <c r="AH602" s="42">
        <f>VLOOKUP(C602,[1]Sheet2!$A$1:$AS$610,32,FALSE)</f>
        <v>335340289710</v>
      </c>
      <c r="AI602" s="42">
        <f>VLOOKUP(C602,[1]Sheet2!$A$1:$AS$610,33,FALSE)</f>
        <v>361395313078</v>
      </c>
      <c r="AJ602" s="42">
        <f t="shared" si="463"/>
        <v>111253322360</v>
      </c>
      <c r="AK602" s="42">
        <f>VLOOKUP(C602,[1]Sheet2!$A$1:$AS$610,35,FALSE)</f>
        <v>111253322360</v>
      </c>
      <c r="AL602" s="42">
        <f>VLOOKUP(C602,[1]Sheet2!$A$1:$AS$610,36,FALSE)</f>
        <v>0</v>
      </c>
      <c r="AM602" s="42">
        <f>VLOOKUP(C602,[1]Sheet2!$A$1:$AS$610,37,FALSE)</f>
        <v>0</v>
      </c>
      <c r="AN602" s="42">
        <f>VLOOKUP(C602,[1]Sheet2!$A$1:$AS$610,38,FALSE)</f>
        <v>0</v>
      </c>
      <c r="AO602" s="42">
        <f>VLOOKUP(C602,[1]Sheet2!$A$1:$AS$610,39,FALSE)</f>
        <v>0</v>
      </c>
      <c r="AP602" s="42">
        <f>VLOOKUP(C602,[1]Sheet2!$A$1:$AS$610,40,FALSE)</f>
        <v>0</v>
      </c>
      <c r="AQ602" s="42">
        <f t="shared" si="464"/>
        <v>5757000000</v>
      </c>
      <c r="AR602" s="42">
        <f>VLOOKUP(C602,[1]Sheet2!$A$1:$AS$610,42,FALSE)</f>
        <v>0</v>
      </c>
      <c r="AS602" s="42">
        <f>VLOOKUP(C602,[1]Sheet2!$A$1:$AS$610,43,FALSE)</f>
        <v>5757000000</v>
      </c>
      <c r="AT602" s="42">
        <f>VLOOKUP(C602,[1]Sheet2!$A$1:$AS$610,44,FALSE)</f>
        <v>0</v>
      </c>
      <c r="AU602" s="42">
        <f>VLOOKUP(C602,[1]Sheet2!$A$1:$AS$610,45,FALSE)</f>
        <v>0</v>
      </c>
      <c r="AV602" s="43">
        <f t="shared" si="465"/>
        <v>-105496322360</v>
      </c>
      <c r="AW602" s="43">
        <f t="shared" si="483"/>
        <v>105496322360</v>
      </c>
      <c r="AX602" s="44">
        <f t="shared" si="506"/>
        <v>0</v>
      </c>
    </row>
    <row r="603" spans="1:50" s="45" customFormat="1" ht="15" customHeight="1" x14ac:dyDescent="0.25">
      <c r="A603" s="37">
        <f t="shared" si="526"/>
        <v>450</v>
      </c>
      <c r="B603" s="37">
        <f t="shared" si="526"/>
        <v>5</v>
      </c>
      <c r="C603" s="38" t="s">
        <v>693</v>
      </c>
      <c r="D603" s="39" t="s">
        <v>105</v>
      </c>
      <c r="E603" s="40">
        <v>42726</v>
      </c>
      <c r="F603" s="41">
        <f t="shared" si="456"/>
        <v>1581193729000</v>
      </c>
      <c r="G603" s="42">
        <f t="shared" si="457"/>
        <v>65348970000</v>
      </c>
      <c r="H603" s="66">
        <f>VLOOKUP(C603,[1]Sheet2!$A$1:$AS$610,6,FALSE)</f>
        <v>9785949000</v>
      </c>
      <c r="I603" s="42">
        <f>VLOOKUP(C603,[1]Sheet2!$A$1:$AS$610,7,FALSE)</f>
        <v>40946736000</v>
      </c>
      <c r="J603" s="42">
        <f>VLOOKUP(C603,[1]Sheet2!$A$1:$AS$610,8,FALSE)</f>
        <v>0</v>
      </c>
      <c r="K603" s="42">
        <f>VLOOKUP(C603,[1]Sheet2!$A$1:$AS$610,9,FALSE)</f>
        <v>14616285000</v>
      </c>
      <c r="L603" s="42">
        <f t="shared" si="458"/>
        <v>1203294850000</v>
      </c>
      <c r="M603" s="42">
        <f>VLOOKUP(C603,[1]Sheet2!$A$1:$AS$610,11,FALSE)</f>
        <v>19569127000</v>
      </c>
      <c r="N603" s="42">
        <f>VLOOKUP(C603,[1]Sheet2!$A$1:$AS$610,12,FALSE)</f>
        <v>977608288000</v>
      </c>
      <c r="O603" s="42">
        <f>VLOOKUP(C603,[1]Sheet2!$A$1:$AS$610,13,FALSE)</f>
        <v>206117435000</v>
      </c>
      <c r="P603" s="42">
        <f t="shared" si="459"/>
        <v>312549909000</v>
      </c>
      <c r="Q603" s="42">
        <f>VLOOKUP(C603,[1]Sheet2!$A$1:$AS$610,15,FALSE)</f>
        <v>0</v>
      </c>
      <c r="R603" s="42">
        <f>VLOOKUP(C603,[1]Sheet2!$A$1:$AS$610,16,FALSE)</f>
        <v>0</v>
      </c>
      <c r="S603" s="42">
        <f>VLOOKUP(C603,[1]Sheet2!$A$1:$AS$610,17,FALSE)</f>
        <v>30000000000</v>
      </c>
      <c r="T603" s="42">
        <f>VLOOKUP(C603,[1]Sheet2!$A$1:$AS$610,18,FALSE)</f>
        <v>133620349000</v>
      </c>
      <c r="U603" s="42">
        <f>VLOOKUP(C603,[1]Sheet2!$A$1:$AS$610,19,FALSE)</f>
        <v>148929560000</v>
      </c>
      <c r="V603" s="42">
        <f t="shared" si="460"/>
        <v>1601137277000</v>
      </c>
      <c r="W603" s="42">
        <f t="shared" si="461"/>
        <v>1002886623000</v>
      </c>
      <c r="X603" s="42">
        <f>VLOOKUP(C603,[1]Sheet2!$A$1:$AS$610,22,FALSE)</f>
        <v>709288436000</v>
      </c>
      <c r="Y603" s="42">
        <f>VLOOKUP(C603,[1]Sheet2!$A$1:$AS$610,23,FALSE)</f>
        <v>0</v>
      </c>
      <c r="Z603" s="42">
        <f>VLOOKUP(C603,[1]Sheet2!$A$1:$AS$610,24,FALSE)</f>
        <v>2035830000</v>
      </c>
      <c r="AA603" s="42">
        <f>VLOOKUP(C603,[1]Sheet2!$A$1:$AS$610,25,FALSE)</f>
        <v>24933149000</v>
      </c>
      <c r="AB603" s="42">
        <f>VLOOKUP(C603,[1]Sheet2!$A$1:$AS$610,26,FALSE)</f>
        <v>2209000000</v>
      </c>
      <c r="AC603" s="42">
        <f>VLOOKUP(C603,[1]Sheet2!$A$1:$AS$610,27,FALSE)</f>
        <v>0</v>
      </c>
      <c r="AD603" s="42">
        <f>VLOOKUP(C603,[1]Sheet2!$A$1:$AS$610,28,FALSE)</f>
        <v>250420208000</v>
      </c>
      <c r="AE603" s="42">
        <f>VLOOKUP(C603,[1]Sheet2!$A$1:$AS$610,29,FALSE)</f>
        <v>14000000000</v>
      </c>
      <c r="AF603" s="42">
        <f t="shared" si="462"/>
        <v>598250654000</v>
      </c>
      <c r="AG603" s="42">
        <f>VLOOKUP(C603,[1]Sheet2!$A$1:$AS$610,31,FALSE)</f>
        <v>27750589000</v>
      </c>
      <c r="AH603" s="42">
        <f>VLOOKUP(C603,[1]Sheet2!$A$1:$AS$610,32,FALSE)</f>
        <v>251567750854</v>
      </c>
      <c r="AI603" s="42">
        <f>VLOOKUP(C603,[1]Sheet2!$A$1:$AS$610,33,FALSE)</f>
        <v>318932314146</v>
      </c>
      <c r="AJ603" s="42">
        <f t="shared" si="463"/>
        <v>19943548000</v>
      </c>
      <c r="AK603" s="42">
        <f>VLOOKUP(C603,[1]Sheet2!$A$1:$AS$610,35,FALSE)</f>
        <v>19943548000</v>
      </c>
      <c r="AL603" s="42">
        <f>VLOOKUP(C603,[1]Sheet2!$A$1:$AS$610,36,FALSE)</f>
        <v>0</v>
      </c>
      <c r="AM603" s="42">
        <f>VLOOKUP(C603,[1]Sheet2!$A$1:$AS$610,37,FALSE)</f>
        <v>0</v>
      </c>
      <c r="AN603" s="42">
        <f>VLOOKUP(C603,[1]Sheet2!$A$1:$AS$610,38,FALSE)</f>
        <v>0</v>
      </c>
      <c r="AO603" s="42">
        <f>VLOOKUP(C603,[1]Sheet2!$A$1:$AS$610,39,FALSE)</f>
        <v>0</v>
      </c>
      <c r="AP603" s="42">
        <f>VLOOKUP(C603,[1]Sheet2!$A$1:$AS$610,40,FALSE)</f>
        <v>0</v>
      </c>
      <c r="AQ603" s="42">
        <f t="shared" si="464"/>
        <v>0</v>
      </c>
      <c r="AR603" s="42">
        <f>VLOOKUP(C603,[1]Sheet2!$A$1:$AS$610,42,FALSE)</f>
        <v>0</v>
      </c>
      <c r="AS603" s="42">
        <f>VLOOKUP(C603,[1]Sheet2!$A$1:$AS$610,43,FALSE)</f>
        <v>0</v>
      </c>
      <c r="AT603" s="42">
        <f>VLOOKUP(C603,[1]Sheet2!$A$1:$AS$610,44,FALSE)</f>
        <v>0</v>
      </c>
      <c r="AU603" s="42">
        <f>VLOOKUP(C603,[1]Sheet2!$A$1:$AS$610,45,FALSE)</f>
        <v>0</v>
      </c>
      <c r="AV603" s="43">
        <f t="shared" si="465"/>
        <v>-19943548000</v>
      </c>
      <c r="AW603" s="43">
        <f t="shared" si="483"/>
        <v>19943548000</v>
      </c>
      <c r="AX603" s="44">
        <f t="shared" si="506"/>
        <v>0</v>
      </c>
    </row>
    <row r="604" spans="1:50" s="45" customFormat="1" ht="15" customHeight="1" x14ac:dyDescent="0.25">
      <c r="A604" s="37">
        <f t="shared" si="526"/>
        <v>451</v>
      </c>
      <c r="B604" s="37">
        <f t="shared" si="526"/>
        <v>6</v>
      </c>
      <c r="C604" s="38" t="s">
        <v>694</v>
      </c>
      <c r="D604" s="39" t="s">
        <v>92</v>
      </c>
      <c r="E604" s="40">
        <v>42727</v>
      </c>
      <c r="F604" s="41">
        <f t="shared" si="456"/>
        <v>937954797933</v>
      </c>
      <c r="G604" s="42">
        <f t="shared" si="457"/>
        <v>39250900941</v>
      </c>
      <c r="H604" s="42">
        <f>VLOOKUP(C604,[1]Sheet2!$A$1:$AS$610,6,FALSE)</f>
        <v>12708000000</v>
      </c>
      <c r="I604" s="42">
        <f>VLOOKUP(C604,[1]Sheet2!$A$1:$AS$610,7,FALSE)</f>
        <v>2445328000</v>
      </c>
      <c r="J604" s="42">
        <f>VLOOKUP(C604,[1]Sheet2!$A$1:$AS$610,8,FALSE)</f>
        <v>2067572941</v>
      </c>
      <c r="K604" s="42">
        <f>VLOOKUP(C604,[1]Sheet2!$A$1:$AS$610,9,FALSE)</f>
        <v>22030000000</v>
      </c>
      <c r="L604" s="42">
        <f t="shared" si="458"/>
        <v>666323856188</v>
      </c>
      <c r="M604" s="42">
        <f>VLOOKUP(C604,[1]Sheet2!$A$1:$AS$610,11,FALSE)</f>
        <v>13645719000</v>
      </c>
      <c r="N604" s="42">
        <f>VLOOKUP(C604,[1]Sheet2!$A$1:$AS$610,12,FALSE)</f>
        <v>514342817188</v>
      </c>
      <c r="O604" s="42">
        <f>VLOOKUP(C604,[1]Sheet2!$A$1:$AS$610,13,FALSE)</f>
        <v>138335320000</v>
      </c>
      <c r="P604" s="42">
        <f t="shared" si="459"/>
        <v>232380040804</v>
      </c>
      <c r="Q604" s="42">
        <f>VLOOKUP(C604,[1]Sheet2!$A$1:$AS$610,15,FALSE)</f>
        <v>0</v>
      </c>
      <c r="R604" s="42">
        <f>VLOOKUP(C604,[1]Sheet2!$A$1:$AS$610,16,FALSE)</f>
        <v>0</v>
      </c>
      <c r="S604" s="42">
        <f>VLOOKUP(C604,[1]Sheet2!$A$1:$AS$610,17,FALSE)</f>
        <v>8292161804</v>
      </c>
      <c r="T604" s="42">
        <f>VLOOKUP(C604,[1]Sheet2!$A$1:$AS$610,18,FALSE)</f>
        <v>78068476000</v>
      </c>
      <c r="U604" s="42">
        <f>VLOOKUP(C604,[1]Sheet2!$A$1:$AS$610,19,FALSE)</f>
        <v>146019403000</v>
      </c>
      <c r="V604" s="42">
        <f t="shared" si="460"/>
        <v>963511727036</v>
      </c>
      <c r="W604" s="42">
        <f t="shared" si="461"/>
        <v>495084314576.87</v>
      </c>
      <c r="X604" s="42">
        <f>VLOOKUP(C604,[1]Sheet2!$A$1:$AS$610,22,FALSE)</f>
        <v>262217952450</v>
      </c>
      <c r="Y604" s="42">
        <f>VLOOKUP(C604,[1]Sheet2!$A$1:$AS$610,23,FALSE)</f>
        <v>0</v>
      </c>
      <c r="Z604" s="42">
        <f>VLOOKUP(C604,[1]Sheet2!$A$1:$AS$610,24,FALSE)</f>
        <v>0</v>
      </c>
      <c r="AA604" s="42">
        <f>VLOOKUP(C604,[1]Sheet2!$A$1:$AS$610,25,FALSE)</f>
        <v>26663600000</v>
      </c>
      <c r="AB604" s="42">
        <f>VLOOKUP(C604,[1]Sheet2!$A$1:$AS$610,26,FALSE)</f>
        <v>0</v>
      </c>
      <c r="AC604" s="42">
        <f>VLOOKUP(C604,[1]Sheet2!$A$1:$AS$610,27,FALSE)</f>
        <v>1515332800</v>
      </c>
      <c r="AD604" s="42">
        <f>VLOOKUP(C604,[1]Sheet2!$A$1:$AS$610,28,FALSE)</f>
        <v>202687429326.87</v>
      </c>
      <c r="AE604" s="42">
        <f>VLOOKUP(C604,[1]Sheet2!$A$1:$AS$610,29,FALSE)</f>
        <v>2000000000</v>
      </c>
      <c r="AF604" s="42">
        <f t="shared" si="462"/>
        <v>468427412459.13</v>
      </c>
      <c r="AG604" s="42">
        <f>VLOOKUP(C604,[1]Sheet2!$A$1:$AS$610,31,FALSE)</f>
        <v>55661216665.75</v>
      </c>
      <c r="AH604" s="42">
        <f>VLOOKUP(C604,[1]Sheet2!$A$1:$AS$610,32,FALSE)</f>
        <v>175846049533.38</v>
      </c>
      <c r="AI604" s="42">
        <f>VLOOKUP(C604,[1]Sheet2!$A$1:$AS$610,33,FALSE)</f>
        <v>236920146260</v>
      </c>
      <c r="AJ604" s="42">
        <f t="shared" si="463"/>
        <v>31556929103</v>
      </c>
      <c r="AK604" s="42">
        <f>VLOOKUP(C604,[1]Sheet2!$A$1:$AS$610,35,FALSE)</f>
        <v>31556929103</v>
      </c>
      <c r="AL604" s="42">
        <f>VLOOKUP(C604,[1]Sheet2!$A$1:$AS$610,36,FALSE)</f>
        <v>0</v>
      </c>
      <c r="AM604" s="42">
        <f>VLOOKUP(C604,[1]Sheet2!$A$1:$AS$610,37,FALSE)</f>
        <v>0</v>
      </c>
      <c r="AN604" s="42">
        <f>VLOOKUP(C604,[1]Sheet2!$A$1:$AS$610,38,FALSE)</f>
        <v>0</v>
      </c>
      <c r="AO604" s="42">
        <f>VLOOKUP(C604,[1]Sheet2!$A$1:$AS$610,39,FALSE)</f>
        <v>0</v>
      </c>
      <c r="AP604" s="42">
        <f>VLOOKUP(C604,[1]Sheet2!$A$1:$AS$610,40,FALSE)</f>
        <v>0</v>
      </c>
      <c r="AQ604" s="42">
        <f t="shared" si="464"/>
        <v>6000000000</v>
      </c>
      <c r="AR604" s="42">
        <f>VLOOKUP(C604,[1]Sheet2!$A$1:$AS$610,42,FALSE)</f>
        <v>0</v>
      </c>
      <c r="AS604" s="42">
        <f>VLOOKUP(C604,[1]Sheet2!$A$1:$AS$610,43,FALSE)</f>
        <v>6000000000</v>
      </c>
      <c r="AT604" s="42">
        <f>VLOOKUP(C604,[1]Sheet2!$A$1:$AS$610,44,FALSE)</f>
        <v>0</v>
      </c>
      <c r="AU604" s="42">
        <f>VLOOKUP(C604,[1]Sheet2!$A$1:$AS$610,45,FALSE)</f>
        <v>0</v>
      </c>
      <c r="AV604" s="43">
        <f t="shared" si="465"/>
        <v>-25556929103</v>
      </c>
      <c r="AW604" s="43">
        <f t="shared" si="483"/>
        <v>25556929103</v>
      </c>
      <c r="AX604" s="44">
        <f t="shared" si="506"/>
        <v>0</v>
      </c>
    </row>
    <row r="605" spans="1:50" s="45" customFormat="1" ht="15" customHeight="1" x14ac:dyDescent="0.25">
      <c r="A605" s="37">
        <f t="shared" si="526"/>
        <v>452</v>
      </c>
      <c r="B605" s="37">
        <f t="shared" si="526"/>
        <v>7</v>
      </c>
      <c r="C605" s="38" t="s">
        <v>695</v>
      </c>
      <c r="D605" s="39" t="s">
        <v>105</v>
      </c>
      <c r="E605" s="40">
        <v>42734</v>
      </c>
      <c r="F605" s="41">
        <f t="shared" ref="F605:F668" si="527">G605+L605+P605</f>
        <v>921678589826.83997</v>
      </c>
      <c r="G605" s="42">
        <f t="shared" ref="G605:G668" si="528">H605+I605+J605+K605</f>
        <v>49549140402</v>
      </c>
      <c r="H605" s="42">
        <f>VLOOKUP(C605,[1]Sheet2!$A$1:$AS$610,6,FALSE)</f>
        <v>16035000000</v>
      </c>
      <c r="I605" s="42">
        <f>VLOOKUP(C605,[1]Sheet2!$A$1:$AS$610,7,FALSE)</f>
        <v>7453359402</v>
      </c>
      <c r="J605" s="42">
        <f>VLOOKUP(C605,[1]Sheet2!$A$1:$AS$610,8,FALSE)</f>
        <v>150000000</v>
      </c>
      <c r="K605" s="42">
        <f>VLOOKUP(C605,[1]Sheet2!$A$1:$AS$610,9,FALSE)</f>
        <v>25910781000</v>
      </c>
      <c r="L605" s="42">
        <f t="shared" ref="L605:L668" si="529">M605+N605+O605</f>
        <v>753065244000</v>
      </c>
      <c r="M605" s="42">
        <f>VLOOKUP(C605,[1]Sheet2!$A$1:$AS$610,11,FALSE)</f>
        <v>18089539000</v>
      </c>
      <c r="N605" s="42">
        <f>VLOOKUP(C605,[1]Sheet2!$A$1:$AS$610,12,FALSE)</f>
        <v>563464570000</v>
      </c>
      <c r="O605" s="42">
        <f>VLOOKUP(C605,[1]Sheet2!$A$1:$AS$610,13,FALSE)</f>
        <v>171511135000</v>
      </c>
      <c r="P605" s="42">
        <f t="shared" ref="P605:P668" si="530">Q605+R605+S605+T605+U605</f>
        <v>119064205424.84</v>
      </c>
      <c r="Q605" s="42">
        <f>VLOOKUP(C605,[1]Sheet2!$A$1:$AS$610,15,FALSE)</f>
        <v>400000000</v>
      </c>
      <c r="R605" s="42">
        <f>VLOOKUP(C605,[1]Sheet2!$A$1:$AS$610,16,FALSE)</f>
        <v>0</v>
      </c>
      <c r="S605" s="42">
        <f>VLOOKUP(C605,[1]Sheet2!$A$1:$AS$610,17,FALSE)</f>
        <v>9326794424.8400002</v>
      </c>
      <c r="T605" s="42">
        <f>VLOOKUP(C605,[1]Sheet2!$A$1:$AS$610,18,FALSE)</f>
        <v>43025130000</v>
      </c>
      <c r="U605" s="42">
        <f>VLOOKUP(C605,[1]Sheet2!$A$1:$AS$610,19,FALSE)</f>
        <v>66312281000</v>
      </c>
      <c r="V605" s="42">
        <f t="shared" ref="V605:V668" si="531">W605+AF605</f>
        <v>1000524944968.73</v>
      </c>
      <c r="W605" s="42">
        <f t="shared" ref="W605:W668" si="532">X605+Y605+Z605+AA605+AB605+AC605+AD605+AE605</f>
        <v>490786972630.84998</v>
      </c>
      <c r="X605" s="42">
        <f>VLOOKUP(C605,[1]Sheet2!$A$1:$AS$610,22,FALSE)</f>
        <v>327581066078.84998</v>
      </c>
      <c r="Y605" s="42">
        <f>VLOOKUP(C605,[1]Sheet2!$A$1:$AS$610,23,FALSE)</f>
        <v>0</v>
      </c>
      <c r="Z605" s="42">
        <f>VLOOKUP(C605,[1]Sheet2!$A$1:$AS$610,24,FALSE)</f>
        <v>0</v>
      </c>
      <c r="AA605" s="42">
        <f>VLOOKUP(C605,[1]Sheet2!$A$1:$AS$610,25,FALSE)</f>
        <v>31600558385</v>
      </c>
      <c r="AB605" s="42">
        <f>VLOOKUP(C605,[1]Sheet2!$A$1:$AS$610,26,FALSE)</f>
        <v>2526800000</v>
      </c>
      <c r="AC605" s="42">
        <f>VLOOKUP(C605,[1]Sheet2!$A$1:$AS$610,27,FALSE)</f>
        <v>2349835940</v>
      </c>
      <c r="AD605" s="42">
        <f>VLOOKUP(C605,[1]Sheet2!$A$1:$AS$610,28,FALSE)</f>
        <v>124728712227</v>
      </c>
      <c r="AE605" s="42">
        <f>VLOOKUP(C605,[1]Sheet2!$A$1:$AS$610,29,FALSE)</f>
        <v>2000000000</v>
      </c>
      <c r="AF605" s="42">
        <f t="shared" ref="AF605:AF668" si="533">AG605+AH605+AI605</f>
        <v>509737972337.88</v>
      </c>
      <c r="AG605" s="42">
        <f>VLOOKUP(C605,[1]Sheet2!$A$1:$AS$610,31,FALSE)</f>
        <v>60420166556</v>
      </c>
      <c r="AH605" s="42">
        <f>VLOOKUP(C605,[1]Sheet2!$A$1:$AS$610,32,FALSE)</f>
        <v>232515903287</v>
      </c>
      <c r="AI605" s="42">
        <f>VLOOKUP(C605,[1]Sheet2!$A$1:$AS$610,33,FALSE)</f>
        <v>216801902494.88</v>
      </c>
      <c r="AJ605" s="42">
        <f t="shared" ref="AJ605:AJ668" si="534">AK605+AL605+AM605+AN605+AO605+AP605</f>
        <v>92596355141.889999</v>
      </c>
      <c r="AK605" s="42">
        <f>VLOOKUP(C605,[1]Sheet2!$A$1:$AS$610,35,FALSE)</f>
        <v>92596355141.889999</v>
      </c>
      <c r="AL605" s="42">
        <f>VLOOKUP(C605,[1]Sheet2!$A$1:$AS$610,36,FALSE)</f>
        <v>0</v>
      </c>
      <c r="AM605" s="42">
        <f>VLOOKUP(C605,[1]Sheet2!$A$1:$AS$610,37,FALSE)</f>
        <v>0</v>
      </c>
      <c r="AN605" s="42">
        <f>VLOOKUP(C605,[1]Sheet2!$A$1:$AS$610,38,FALSE)</f>
        <v>0</v>
      </c>
      <c r="AO605" s="42">
        <f>VLOOKUP(C605,[1]Sheet2!$A$1:$AS$610,39,FALSE)</f>
        <v>0</v>
      </c>
      <c r="AP605" s="42">
        <f>VLOOKUP(C605,[1]Sheet2!$A$1:$AS$610,40,FALSE)</f>
        <v>0</v>
      </c>
      <c r="AQ605" s="42">
        <f t="shared" ref="AQ605:AQ668" si="535">AR605+AS605+AT605+AU605</f>
        <v>13750000000</v>
      </c>
      <c r="AR605" s="42">
        <f>VLOOKUP(C605,[1]Sheet2!$A$1:$AS$610,42,FALSE)</f>
        <v>0</v>
      </c>
      <c r="AS605" s="42">
        <f>VLOOKUP(C605,[1]Sheet2!$A$1:$AS$610,43,FALSE)</f>
        <v>3750000000</v>
      </c>
      <c r="AT605" s="42">
        <f>VLOOKUP(C605,[1]Sheet2!$A$1:$AS$610,44,FALSE)</f>
        <v>10000000000</v>
      </c>
      <c r="AU605" s="42">
        <f>VLOOKUP(C605,[1]Sheet2!$A$1:$AS$610,45,FALSE)</f>
        <v>0</v>
      </c>
      <c r="AV605" s="43">
        <f t="shared" ref="AV605:AV668" si="536">F605-V605</f>
        <v>-78846355141.890015</v>
      </c>
      <c r="AW605" s="43">
        <f t="shared" si="483"/>
        <v>78846355141.889999</v>
      </c>
      <c r="AX605" s="44">
        <f t="shared" si="506"/>
        <v>0</v>
      </c>
    </row>
    <row r="606" spans="1:50" s="45" customFormat="1" ht="15" customHeight="1" x14ac:dyDescent="0.25">
      <c r="A606" s="37">
        <f t="shared" si="526"/>
        <v>453</v>
      </c>
      <c r="B606" s="37">
        <f t="shared" si="526"/>
        <v>8</v>
      </c>
      <c r="C606" s="38" t="s">
        <v>696</v>
      </c>
      <c r="D606" s="39" t="s">
        <v>103</v>
      </c>
      <c r="E606" s="40">
        <v>42753</v>
      </c>
      <c r="F606" s="41">
        <f t="shared" si="527"/>
        <v>932775809685</v>
      </c>
      <c r="G606" s="42">
        <f t="shared" si="528"/>
        <v>30682244787</v>
      </c>
      <c r="H606" s="42">
        <f>VLOOKUP(C606,[1]Sheet2!$A$1:$AS$610,6,FALSE)</f>
        <v>5175000000</v>
      </c>
      <c r="I606" s="42">
        <f>VLOOKUP(C606,[1]Sheet2!$A$1:$AS$610,7,FALSE)</f>
        <v>3393800000</v>
      </c>
      <c r="J606" s="42">
        <f>VLOOKUP(C606,[1]Sheet2!$A$1:$AS$610,8,FALSE)</f>
        <v>1614487787</v>
      </c>
      <c r="K606" s="42">
        <f>VLOOKUP(C606,[1]Sheet2!$A$1:$AS$610,9,FALSE)</f>
        <v>20498957000</v>
      </c>
      <c r="L606" s="42">
        <f t="shared" si="529"/>
        <v>812389795000</v>
      </c>
      <c r="M606" s="42">
        <f>VLOOKUP(C606,[1]Sheet2!$A$1:$AS$610,11,FALSE)</f>
        <v>13973132000</v>
      </c>
      <c r="N606" s="42">
        <f>VLOOKUP(C606,[1]Sheet2!$A$1:$AS$610,12,FALSE)</f>
        <v>598313207000</v>
      </c>
      <c r="O606" s="42">
        <f>VLOOKUP(C606,[1]Sheet2!$A$1:$AS$610,13,FALSE)</f>
        <v>200103456000</v>
      </c>
      <c r="P606" s="42">
        <f t="shared" si="530"/>
        <v>89703769898</v>
      </c>
      <c r="Q606" s="42">
        <f>VLOOKUP(C606,[1]Sheet2!$A$1:$AS$610,15,FALSE)</f>
        <v>0</v>
      </c>
      <c r="R606" s="42">
        <f>VLOOKUP(C606,[1]Sheet2!$A$1:$AS$610,16,FALSE)</f>
        <v>0</v>
      </c>
      <c r="S606" s="42">
        <f>VLOOKUP(C606,[1]Sheet2!$A$1:$AS$610,17,FALSE)</f>
        <v>13415822898</v>
      </c>
      <c r="T606" s="42">
        <f>VLOOKUP(C606,[1]Sheet2!$A$1:$AS$610,18,FALSE)</f>
        <v>0</v>
      </c>
      <c r="U606" s="42">
        <f>VLOOKUP(C606,[1]Sheet2!$A$1:$AS$610,19,FALSE)</f>
        <v>76287947000</v>
      </c>
      <c r="V606" s="42">
        <f t="shared" si="531"/>
        <v>960122619587</v>
      </c>
      <c r="W606" s="42">
        <f t="shared" si="532"/>
        <v>514524496795.5</v>
      </c>
      <c r="X606" s="42">
        <f>VLOOKUP(C606,[1]Sheet2!$A$1:$AS$610,22,FALSE)</f>
        <v>354586425026</v>
      </c>
      <c r="Y606" s="42">
        <f>VLOOKUP(C606,[1]Sheet2!$A$1:$AS$610,23,FALSE)</f>
        <v>0</v>
      </c>
      <c r="Z606" s="42">
        <f>VLOOKUP(C606,[1]Sheet2!$A$1:$AS$610,24,FALSE)</f>
        <v>0</v>
      </c>
      <c r="AA606" s="42">
        <f>VLOOKUP(C606,[1]Sheet2!$A$1:$AS$610,25,FALSE)</f>
        <v>15766000000</v>
      </c>
      <c r="AB606" s="42">
        <f>VLOOKUP(C606,[1]Sheet2!$A$1:$AS$610,26,FALSE)</f>
        <v>640000000</v>
      </c>
      <c r="AC606" s="42">
        <f>VLOOKUP(C606,[1]Sheet2!$A$1:$AS$610,27,FALSE)</f>
        <v>0</v>
      </c>
      <c r="AD606" s="42">
        <f>VLOOKUP(C606,[1]Sheet2!$A$1:$AS$610,28,FALSE)</f>
        <v>142032071769.5</v>
      </c>
      <c r="AE606" s="42">
        <f>VLOOKUP(C606,[1]Sheet2!$A$1:$AS$610,29,FALSE)</f>
        <v>1500000000</v>
      </c>
      <c r="AF606" s="42">
        <f t="shared" si="533"/>
        <v>445598122791.5</v>
      </c>
      <c r="AG606" s="42">
        <f>VLOOKUP(C606,[1]Sheet2!$A$1:$AS$610,31,FALSE)</f>
        <v>15112135833</v>
      </c>
      <c r="AH606" s="42">
        <f>VLOOKUP(C606,[1]Sheet2!$A$1:$AS$610,32,FALSE)</f>
        <v>232902310658</v>
      </c>
      <c r="AI606" s="42">
        <f>VLOOKUP(C606,[1]Sheet2!$A$1:$AS$610,33,FALSE)</f>
        <v>197583676300.5</v>
      </c>
      <c r="AJ606" s="42">
        <f t="shared" si="534"/>
        <v>31346809902</v>
      </c>
      <c r="AK606" s="42">
        <f>VLOOKUP(C606,[1]Sheet2!$A$1:$AS$610,35,FALSE)</f>
        <v>31346809902</v>
      </c>
      <c r="AL606" s="42">
        <f>VLOOKUP(C606,[1]Sheet2!$A$1:$AS$610,36,FALSE)</f>
        <v>0</v>
      </c>
      <c r="AM606" s="42">
        <f>VLOOKUP(C606,[1]Sheet2!$A$1:$AS$610,37,FALSE)</f>
        <v>0</v>
      </c>
      <c r="AN606" s="42">
        <f>VLOOKUP(C606,[1]Sheet2!$A$1:$AS$610,38,FALSE)</f>
        <v>0</v>
      </c>
      <c r="AO606" s="42">
        <f>VLOOKUP(C606,[1]Sheet2!$A$1:$AS$610,39,FALSE)</f>
        <v>0</v>
      </c>
      <c r="AP606" s="42">
        <f>VLOOKUP(C606,[1]Sheet2!$A$1:$AS$610,40,FALSE)</f>
        <v>0</v>
      </c>
      <c r="AQ606" s="42">
        <f t="shared" si="535"/>
        <v>4000000000</v>
      </c>
      <c r="AR606" s="42">
        <f>VLOOKUP(C606,[1]Sheet2!$A$1:$AS$610,42,FALSE)</f>
        <v>0</v>
      </c>
      <c r="AS606" s="42">
        <f>VLOOKUP(C606,[1]Sheet2!$A$1:$AS$610,43,FALSE)</f>
        <v>4000000000</v>
      </c>
      <c r="AT606" s="42">
        <f>VLOOKUP(C606,[1]Sheet2!$A$1:$AS$610,44,FALSE)</f>
        <v>0</v>
      </c>
      <c r="AU606" s="42">
        <f>VLOOKUP(C606,[1]Sheet2!$A$1:$AS$610,45,FALSE)</f>
        <v>0</v>
      </c>
      <c r="AV606" s="43">
        <f t="shared" si="536"/>
        <v>-27346809902</v>
      </c>
      <c r="AW606" s="43">
        <f t="shared" si="483"/>
        <v>27346809902</v>
      </c>
      <c r="AX606" s="44">
        <f t="shared" si="506"/>
        <v>0</v>
      </c>
    </row>
    <row r="607" spans="1:50" s="45" customFormat="1" ht="15" customHeight="1" x14ac:dyDescent="0.25">
      <c r="A607" s="37">
        <f t="shared" si="526"/>
        <v>454</v>
      </c>
      <c r="B607" s="37">
        <f t="shared" si="526"/>
        <v>9</v>
      </c>
      <c r="C607" s="38" t="s">
        <v>697</v>
      </c>
      <c r="D607" s="39" t="s">
        <v>185</v>
      </c>
      <c r="E607" s="40">
        <v>42734</v>
      </c>
      <c r="F607" s="41">
        <f t="shared" si="527"/>
        <v>981223497466</v>
      </c>
      <c r="G607" s="42">
        <f t="shared" si="528"/>
        <v>17084669288</v>
      </c>
      <c r="H607" s="42">
        <f>VLOOKUP(C607,[1]Sheet2!$A$1:$AS$610,6,FALSE)</f>
        <v>3104000000</v>
      </c>
      <c r="I607" s="42">
        <f>VLOOKUP(C607,[1]Sheet2!$A$1:$AS$610,7,FALSE)</f>
        <v>550632850</v>
      </c>
      <c r="J607" s="42">
        <f>VLOOKUP(C607,[1]Sheet2!$A$1:$AS$610,8,FALSE)</f>
        <v>1980036438</v>
      </c>
      <c r="K607" s="42">
        <f>VLOOKUP(C607,[1]Sheet2!$A$1:$AS$610,9,FALSE)</f>
        <v>11450000000</v>
      </c>
      <c r="L607" s="42">
        <f t="shared" si="529"/>
        <v>755888908000</v>
      </c>
      <c r="M607" s="42">
        <f>VLOOKUP(C607,[1]Sheet2!$A$1:$AS$610,11,FALSE)</f>
        <v>37564991000</v>
      </c>
      <c r="N607" s="42">
        <f>VLOOKUP(C607,[1]Sheet2!$A$1:$AS$610,12,FALSE)</f>
        <v>511415249000</v>
      </c>
      <c r="O607" s="42">
        <f>VLOOKUP(C607,[1]Sheet2!$A$1:$AS$610,13,FALSE)</f>
        <v>206908668000</v>
      </c>
      <c r="P607" s="42">
        <f t="shared" si="530"/>
        <v>208249920178</v>
      </c>
      <c r="Q607" s="42">
        <f>VLOOKUP(C607,[1]Sheet2!$A$1:$AS$610,15,FALSE)</f>
        <v>0</v>
      </c>
      <c r="R607" s="42">
        <f>VLOOKUP(C607,[1]Sheet2!$A$1:$AS$610,16,FALSE)</f>
        <v>0</v>
      </c>
      <c r="S607" s="42">
        <f>VLOOKUP(C607,[1]Sheet2!$A$1:$AS$610,17,FALSE)</f>
        <v>9864543178</v>
      </c>
      <c r="T607" s="42">
        <f>VLOOKUP(C607,[1]Sheet2!$A$1:$AS$610,18,FALSE)</f>
        <v>46649358000</v>
      </c>
      <c r="U607" s="42">
        <f>VLOOKUP(C607,[1]Sheet2!$A$1:$AS$610,19,FALSE)</f>
        <v>151736019000</v>
      </c>
      <c r="V607" s="42">
        <f t="shared" si="531"/>
        <v>1017424625288</v>
      </c>
      <c r="W607" s="42">
        <f t="shared" si="532"/>
        <v>443372776808</v>
      </c>
      <c r="X607" s="42">
        <f>VLOOKUP(C607,[1]Sheet2!$A$1:$AS$610,22,FALSE)</f>
        <v>226435961468</v>
      </c>
      <c r="Y607" s="42">
        <f>VLOOKUP(C607,[1]Sheet2!$A$1:$AS$610,23,FALSE)</f>
        <v>148559600</v>
      </c>
      <c r="Z607" s="42">
        <f>VLOOKUP(C607,[1]Sheet2!$A$1:$AS$610,24,FALSE)</f>
        <v>6179373500</v>
      </c>
      <c r="AA607" s="42">
        <f>VLOOKUP(C607,[1]Sheet2!$A$1:$AS$610,25,FALSE)</f>
        <v>13094405000</v>
      </c>
      <c r="AB607" s="42">
        <f>VLOOKUP(C607,[1]Sheet2!$A$1:$AS$610,26,FALSE)</f>
        <v>13179300000</v>
      </c>
      <c r="AC607" s="42">
        <f>VLOOKUP(C607,[1]Sheet2!$A$1:$AS$610,27,FALSE)</f>
        <v>0</v>
      </c>
      <c r="AD607" s="42">
        <f>VLOOKUP(C607,[1]Sheet2!$A$1:$AS$610,28,FALSE)</f>
        <v>179835177240</v>
      </c>
      <c r="AE607" s="42">
        <f>VLOOKUP(C607,[1]Sheet2!$A$1:$AS$610,29,FALSE)</f>
        <v>4500000000</v>
      </c>
      <c r="AF607" s="42">
        <f t="shared" si="533"/>
        <v>574051848480</v>
      </c>
      <c r="AG607" s="42">
        <f>VLOOKUP(C607,[1]Sheet2!$A$1:$AS$610,31,FALSE)</f>
        <v>35596694900</v>
      </c>
      <c r="AH607" s="42">
        <f>VLOOKUP(C607,[1]Sheet2!$A$1:$AS$610,32,FALSE)</f>
        <v>250523617993</v>
      </c>
      <c r="AI607" s="42">
        <f>VLOOKUP(C607,[1]Sheet2!$A$1:$AS$610,33,FALSE)</f>
        <v>287931535587</v>
      </c>
      <c r="AJ607" s="42">
        <f t="shared" si="534"/>
        <v>38951127822</v>
      </c>
      <c r="AK607" s="42">
        <f>VLOOKUP(C607,[1]Sheet2!$A$1:$AS$610,35,FALSE)</f>
        <v>38951127822</v>
      </c>
      <c r="AL607" s="42">
        <f>VLOOKUP(C607,[1]Sheet2!$A$1:$AS$610,36,FALSE)</f>
        <v>0</v>
      </c>
      <c r="AM607" s="42">
        <f>VLOOKUP(C607,[1]Sheet2!$A$1:$AS$610,37,FALSE)</f>
        <v>0</v>
      </c>
      <c r="AN607" s="42">
        <f>VLOOKUP(C607,[1]Sheet2!$A$1:$AS$610,38,FALSE)</f>
        <v>0</v>
      </c>
      <c r="AO607" s="42">
        <f>VLOOKUP(C607,[1]Sheet2!$A$1:$AS$610,39,FALSE)</f>
        <v>0</v>
      </c>
      <c r="AP607" s="42">
        <f>VLOOKUP(C607,[1]Sheet2!$A$1:$AS$610,40,FALSE)</f>
        <v>0</v>
      </c>
      <c r="AQ607" s="42">
        <f t="shared" si="535"/>
        <v>2750000000</v>
      </c>
      <c r="AR607" s="42">
        <f>VLOOKUP(C607,[1]Sheet2!$A$1:$AS$610,42,FALSE)</f>
        <v>0</v>
      </c>
      <c r="AS607" s="42">
        <f>VLOOKUP(C607,[1]Sheet2!$A$1:$AS$610,43,FALSE)</f>
        <v>2750000000</v>
      </c>
      <c r="AT607" s="42">
        <f>VLOOKUP(C607,[1]Sheet2!$A$1:$AS$610,44,FALSE)</f>
        <v>0</v>
      </c>
      <c r="AU607" s="42">
        <f>VLOOKUP(C607,[1]Sheet2!$A$1:$AS$610,45,FALSE)</f>
        <v>0</v>
      </c>
      <c r="AV607" s="43">
        <f t="shared" si="536"/>
        <v>-36201127822</v>
      </c>
      <c r="AW607" s="43">
        <f t="shared" si="483"/>
        <v>36201127822</v>
      </c>
      <c r="AX607" s="44">
        <f t="shared" si="506"/>
        <v>0</v>
      </c>
    </row>
    <row r="608" spans="1:50" s="45" customFormat="1" ht="15" customHeight="1" x14ac:dyDescent="0.25">
      <c r="A608" s="37">
        <f t="shared" si="526"/>
        <v>455</v>
      </c>
      <c r="B608" s="37">
        <f t="shared" si="526"/>
        <v>10</v>
      </c>
      <c r="C608" s="38" t="s">
        <v>698</v>
      </c>
      <c r="D608" s="39" t="s">
        <v>105</v>
      </c>
      <c r="E608" s="40">
        <v>42734</v>
      </c>
      <c r="F608" s="41">
        <f t="shared" si="527"/>
        <v>1135667841449</v>
      </c>
      <c r="G608" s="42">
        <f t="shared" si="528"/>
        <v>132624717504</v>
      </c>
      <c r="H608" s="42">
        <v>76001439563</v>
      </c>
      <c r="I608" s="42">
        <v>39794763489</v>
      </c>
      <c r="J608" s="42">
        <v>1500000000</v>
      </c>
      <c r="K608" s="42">
        <v>15328514452</v>
      </c>
      <c r="L608" s="42">
        <f t="shared" si="529"/>
        <v>895614214000</v>
      </c>
      <c r="M608" s="42">
        <v>33704303000</v>
      </c>
      <c r="N608" s="42">
        <v>686184418000</v>
      </c>
      <c r="O608" s="42">
        <v>175725493000</v>
      </c>
      <c r="P608" s="42">
        <f t="shared" si="530"/>
        <v>107428909945</v>
      </c>
      <c r="Q608" s="42">
        <v>0</v>
      </c>
      <c r="R608" s="42">
        <v>0</v>
      </c>
      <c r="S608" s="42">
        <v>36536237945</v>
      </c>
      <c r="T608" s="42">
        <v>42408511000</v>
      </c>
      <c r="U608" s="42">
        <v>28484161000</v>
      </c>
      <c r="V608" s="42">
        <f t="shared" si="531"/>
        <v>1136681013791</v>
      </c>
      <c r="W608" s="42">
        <f t="shared" si="532"/>
        <v>698200381714</v>
      </c>
      <c r="X608" s="42">
        <v>625940560016</v>
      </c>
      <c r="Y608" s="42">
        <v>0</v>
      </c>
      <c r="Z608" s="42">
        <v>0</v>
      </c>
      <c r="AA608" s="42">
        <v>18150460750</v>
      </c>
      <c r="AB608" s="42">
        <v>6000000000</v>
      </c>
      <c r="AC608" s="42">
        <v>0</v>
      </c>
      <c r="AD608" s="42">
        <v>45109360948</v>
      </c>
      <c r="AE608" s="42">
        <v>3000000000</v>
      </c>
      <c r="AF608" s="42">
        <f t="shared" si="533"/>
        <v>438480632077</v>
      </c>
      <c r="AG608" s="42">
        <v>23815781500</v>
      </c>
      <c r="AH608" s="42">
        <v>227966011140</v>
      </c>
      <c r="AI608" s="42">
        <v>186698839437</v>
      </c>
      <c r="AJ608" s="42">
        <f t="shared" si="534"/>
        <v>6013172342</v>
      </c>
      <c r="AK608" s="42">
        <v>6013172342</v>
      </c>
      <c r="AL608" s="42">
        <v>0</v>
      </c>
      <c r="AM608" s="42">
        <v>0</v>
      </c>
      <c r="AN608" s="42">
        <v>0</v>
      </c>
      <c r="AO608" s="42">
        <v>0</v>
      </c>
      <c r="AP608" s="42">
        <v>0</v>
      </c>
      <c r="AQ608" s="42">
        <f t="shared" si="535"/>
        <v>5000000000</v>
      </c>
      <c r="AR608" s="42">
        <v>0</v>
      </c>
      <c r="AS608" s="42">
        <v>5000000000</v>
      </c>
      <c r="AT608" s="42">
        <v>0</v>
      </c>
      <c r="AU608" s="42">
        <v>0</v>
      </c>
      <c r="AV608" s="43">
        <f t="shared" si="536"/>
        <v>-1013172342</v>
      </c>
      <c r="AW608" s="43">
        <f t="shared" si="483"/>
        <v>1013172342</v>
      </c>
      <c r="AX608" s="44">
        <f t="shared" si="506"/>
        <v>0</v>
      </c>
    </row>
    <row r="609" spans="1:50" s="45" customFormat="1" ht="15" customHeight="1" x14ac:dyDescent="0.25">
      <c r="A609" s="37">
        <f t="shared" si="526"/>
        <v>456</v>
      </c>
      <c r="B609" s="37">
        <f t="shared" si="526"/>
        <v>11</v>
      </c>
      <c r="C609" s="38" t="s">
        <v>699</v>
      </c>
      <c r="D609" s="39" t="s">
        <v>92</v>
      </c>
      <c r="E609" s="40">
        <v>42735</v>
      </c>
      <c r="F609" s="41">
        <f t="shared" si="527"/>
        <v>625354999761</v>
      </c>
      <c r="G609" s="42">
        <f t="shared" si="528"/>
        <v>21911322661</v>
      </c>
      <c r="H609" s="42">
        <v>2878322000</v>
      </c>
      <c r="I609" s="42">
        <v>4882025000</v>
      </c>
      <c r="J609" s="42">
        <v>1681115661</v>
      </c>
      <c r="K609" s="42">
        <v>12469860000</v>
      </c>
      <c r="L609" s="42">
        <f t="shared" si="529"/>
        <v>517307598000</v>
      </c>
      <c r="M609" s="42">
        <v>9976370000</v>
      </c>
      <c r="N609" s="42">
        <v>383782891000</v>
      </c>
      <c r="O609" s="42">
        <v>123548337000</v>
      </c>
      <c r="P609" s="42">
        <f t="shared" si="530"/>
        <v>86136079100</v>
      </c>
      <c r="Q609" s="42">
        <v>1095000000</v>
      </c>
      <c r="R609" s="42">
        <v>0</v>
      </c>
      <c r="S609" s="42">
        <v>5828537100</v>
      </c>
      <c r="T609" s="42">
        <v>53338626000</v>
      </c>
      <c r="U609" s="42">
        <v>25873916000</v>
      </c>
      <c r="V609" s="42">
        <f t="shared" si="531"/>
        <v>676729920458</v>
      </c>
      <c r="W609" s="42">
        <f t="shared" si="532"/>
        <v>254339071100</v>
      </c>
      <c r="X609" s="42">
        <v>163165529000</v>
      </c>
      <c r="Y609" s="42">
        <v>0</v>
      </c>
      <c r="Z609" s="42">
        <v>1900000000</v>
      </c>
      <c r="AA609" s="42">
        <v>19523700000</v>
      </c>
      <c r="AB609" s="42">
        <v>0</v>
      </c>
      <c r="AC609" s="42">
        <v>0</v>
      </c>
      <c r="AD609" s="42">
        <v>65749842100</v>
      </c>
      <c r="AE609" s="42">
        <v>4000000000</v>
      </c>
      <c r="AF609" s="42">
        <f t="shared" si="533"/>
        <v>422390849358</v>
      </c>
      <c r="AG609" s="42">
        <v>41961400438</v>
      </c>
      <c r="AH609" s="42">
        <v>180641270440</v>
      </c>
      <c r="AI609" s="42">
        <v>199788178480</v>
      </c>
      <c r="AJ609" s="42">
        <f t="shared" si="534"/>
        <v>52374920697</v>
      </c>
      <c r="AK609" s="42">
        <v>52374920697</v>
      </c>
      <c r="AL609" s="42">
        <v>0</v>
      </c>
      <c r="AM609" s="42">
        <v>0</v>
      </c>
      <c r="AN609" s="42">
        <v>0</v>
      </c>
      <c r="AO609" s="42">
        <v>0</v>
      </c>
      <c r="AP609" s="42">
        <v>0</v>
      </c>
      <c r="AQ609" s="42">
        <f t="shared" si="535"/>
        <v>1000000000</v>
      </c>
      <c r="AR609" s="42">
        <v>0</v>
      </c>
      <c r="AS609" s="42">
        <v>1000000000</v>
      </c>
      <c r="AT609" s="42">
        <v>0</v>
      </c>
      <c r="AU609" s="42">
        <v>0</v>
      </c>
      <c r="AV609" s="43">
        <f t="shared" si="536"/>
        <v>-51374920697</v>
      </c>
      <c r="AW609" s="43">
        <f t="shared" si="483"/>
        <v>51374920697</v>
      </c>
      <c r="AX609" s="44">
        <f t="shared" si="506"/>
        <v>0</v>
      </c>
    </row>
    <row r="610" spans="1:50" s="45" customFormat="1" ht="15" customHeight="1" x14ac:dyDescent="0.25">
      <c r="A610" s="51" t="s">
        <v>121</v>
      </c>
      <c r="B610" s="51" t="s">
        <v>121</v>
      </c>
      <c r="C610" s="52" t="s">
        <v>122</v>
      </c>
      <c r="D610" s="53"/>
      <c r="E610" s="53"/>
      <c r="F610" s="54">
        <f>SUM(F599:F607)</f>
        <v>8831885779369.8398</v>
      </c>
      <c r="G610" s="54">
        <f t="shared" ref="G610:AX610" si="537">SUM(G599:G607)</f>
        <v>354356306946</v>
      </c>
      <c r="H610" s="54">
        <f>SUM(H599:H608)</f>
        <v>152242425263</v>
      </c>
      <c r="I610" s="54">
        <f>SUM(I599:I608)</f>
        <v>124148008884</v>
      </c>
      <c r="J610" s="54">
        <f>SUM(J599:J608)</f>
        <v>12312097166</v>
      </c>
      <c r="K610" s="54">
        <f>SUM(K599:K608)</f>
        <v>198278493137</v>
      </c>
      <c r="L610" s="54">
        <f t="shared" si="537"/>
        <v>7054189918242</v>
      </c>
      <c r="M610" s="54">
        <f>SUM(M599:M608)</f>
        <v>206124133000</v>
      </c>
      <c r="N610" s="54">
        <f>SUM(N599:N608)</f>
        <v>5931628661242</v>
      </c>
      <c r="O610" s="54">
        <f>SUM(O599:O608)</f>
        <v>1812051338000</v>
      </c>
      <c r="P610" s="54">
        <f t="shared" si="537"/>
        <v>1423339554181.8401</v>
      </c>
      <c r="Q610" s="54">
        <f>SUM(Q599:Q608)</f>
        <v>400000000</v>
      </c>
      <c r="R610" s="54">
        <f>SUM(R599:R608)</f>
        <v>0</v>
      </c>
      <c r="S610" s="54">
        <f>SUM(S599:S608)</f>
        <v>141341705126.84</v>
      </c>
      <c r="T610" s="54">
        <f t="shared" si="537"/>
        <v>410889366000</v>
      </c>
      <c r="U610" s="54">
        <f t="shared" si="537"/>
        <v>907244721000</v>
      </c>
      <c r="V610" s="54">
        <f t="shared" si="537"/>
        <v>9311281744796.7305</v>
      </c>
      <c r="W610" s="54">
        <f t="shared" si="537"/>
        <v>4547817557145.2207</v>
      </c>
      <c r="X610" s="54">
        <f t="shared" ref="X610:AC610" si="538">SUM(X599:X608)</f>
        <v>3438598355242.8501</v>
      </c>
      <c r="Y610" s="54">
        <f t="shared" si="538"/>
        <v>148559600</v>
      </c>
      <c r="Z610" s="54">
        <f t="shared" si="538"/>
        <v>12508131500</v>
      </c>
      <c r="AA610" s="54">
        <f t="shared" si="538"/>
        <v>211841273135</v>
      </c>
      <c r="AB610" s="54">
        <f t="shared" si="538"/>
        <v>31808220000</v>
      </c>
      <c r="AC610" s="54">
        <f t="shared" si="538"/>
        <v>56790810340</v>
      </c>
      <c r="AD610" s="54">
        <f t="shared" si="537"/>
        <v>1393620747294.3701</v>
      </c>
      <c r="AE610" s="54">
        <f>SUM(AE599:AE608)</f>
        <v>55592480799</v>
      </c>
      <c r="AF610" s="54">
        <f t="shared" si="537"/>
        <v>4763464187651.5098</v>
      </c>
      <c r="AG610" s="54">
        <f>SUM(AG599:AG608)</f>
        <v>271593134304.75</v>
      </c>
      <c r="AH610" s="54">
        <f>SUM(AH599:AH608)</f>
        <v>2470616770197.3799</v>
      </c>
      <c r="AI610" s="54">
        <f>SUM(AI599:AI608)</f>
        <v>2459734915226.3799</v>
      </c>
      <c r="AJ610" s="54">
        <f t="shared" si="537"/>
        <v>526916211826.89001</v>
      </c>
      <c r="AK610" s="54">
        <f t="shared" ref="AK610:AP610" si="539">SUM(AK599:AK608)</f>
        <v>532929384168.89001</v>
      </c>
      <c r="AL610" s="54">
        <f t="shared" si="539"/>
        <v>0</v>
      </c>
      <c r="AM610" s="54">
        <f t="shared" si="539"/>
        <v>0</v>
      </c>
      <c r="AN610" s="54">
        <f t="shared" si="539"/>
        <v>0</v>
      </c>
      <c r="AO610" s="54">
        <f t="shared" si="539"/>
        <v>0</v>
      </c>
      <c r="AP610" s="54">
        <f t="shared" si="539"/>
        <v>0</v>
      </c>
      <c r="AQ610" s="54">
        <f t="shared" si="537"/>
        <v>46257000000</v>
      </c>
      <c r="AR610" s="54">
        <f>SUM(AR599:AR608)</f>
        <v>0</v>
      </c>
      <c r="AS610" s="54">
        <f>SUM(AS599:AS608)</f>
        <v>41257000000</v>
      </c>
      <c r="AT610" s="54">
        <f>SUM(AT599:AT608)</f>
        <v>10000000000</v>
      </c>
      <c r="AU610" s="54">
        <f>SUM(AU599:AU608)</f>
        <v>0</v>
      </c>
      <c r="AV610" s="54">
        <f t="shared" si="537"/>
        <v>-479395965426.89001</v>
      </c>
      <c r="AW610" s="54">
        <f t="shared" si="537"/>
        <v>480659211826.89001</v>
      </c>
      <c r="AX610" s="55">
        <f t="shared" si="537"/>
        <v>1263246400</v>
      </c>
    </row>
    <row r="611" spans="1:50" s="45" customFormat="1" ht="15" customHeight="1" x14ac:dyDescent="0.25">
      <c r="A611" s="51" t="s">
        <v>123</v>
      </c>
      <c r="B611" s="51" t="s">
        <v>123</v>
      </c>
      <c r="C611" s="52" t="s">
        <v>124</v>
      </c>
      <c r="D611" s="53"/>
      <c r="E611" s="53"/>
      <c r="F611" s="54">
        <f>SUM(F608:F609)</f>
        <v>1761022841210</v>
      </c>
      <c r="G611" s="54">
        <f t="shared" ref="G611:AX611" si="540">SUM(G608:G609)</f>
        <v>154536040165</v>
      </c>
      <c r="H611" s="54">
        <f t="shared" si="540"/>
        <v>78879761563</v>
      </c>
      <c r="I611" s="54">
        <f t="shared" si="540"/>
        <v>44676788489</v>
      </c>
      <c r="J611" s="54">
        <f t="shared" si="540"/>
        <v>3181115661</v>
      </c>
      <c r="K611" s="54">
        <f t="shared" si="540"/>
        <v>27798374452</v>
      </c>
      <c r="L611" s="54">
        <f t="shared" si="540"/>
        <v>1412921812000</v>
      </c>
      <c r="M611" s="54">
        <f t="shared" si="540"/>
        <v>43680673000</v>
      </c>
      <c r="N611" s="54">
        <f t="shared" si="540"/>
        <v>1069967309000</v>
      </c>
      <c r="O611" s="54">
        <f t="shared" si="540"/>
        <v>299273830000</v>
      </c>
      <c r="P611" s="54">
        <f t="shared" si="540"/>
        <v>193564989045</v>
      </c>
      <c r="Q611" s="54">
        <f t="shared" si="540"/>
        <v>1095000000</v>
      </c>
      <c r="R611" s="54">
        <f t="shared" si="540"/>
        <v>0</v>
      </c>
      <c r="S611" s="54">
        <f t="shared" si="540"/>
        <v>42364775045</v>
      </c>
      <c r="T611" s="54">
        <f t="shared" si="540"/>
        <v>95747137000</v>
      </c>
      <c r="U611" s="54">
        <f t="shared" si="540"/>
        <v>54358077000</v>
      </c>
      <c r="V611" s="54">
        <f t="shared" si="540"/>
        <v>1813410934249</v>
      </c>
      <c r="W611" s="54">
        <f t="shared" si="540"/>
        <v>952539452814</v>
      </c>
      <c r="X611" s="54">
        <f t="shared" si="540"/>
        <v>789106089016</v>
      </c>
      <c r="Y611" s="54">
        <f t="shared" si="540"/>
        <v>0</v>
      </c>
      <c r="Z611" s="54">
        <f t="shared" si="540"/>
        <v>1900000000</v>
      </c>
      <c r="AA611" s="54">
        <f t="shared" si="540"/>
        <v>37674160750</v>
      </c>
      <c r="AB611" s="54">
        <f t="shared" si="540"/>
        <v>6000000000</v>
      </c>
      <c r="AC611" s="54">
        <f t="shared" si="540"/>
        <v>0</v>
      </c>
      <c r="AD611" s="54">
        <f t="shared" si="540"/>
        <v>110859203048</v>
      </c>
      <c r="AE611" s="54">
        <f t="shared" si="540"/>
        <v>7000000000</v>
      </c>
      <c r="AF611" s="54">
        <f t="shared" si="540"/>
        <v>860871481435</v>
      </c>
      <c r="AG611" s="54">
        <f t="shared" si="540"/>
        <v>65777181938</v>
      </c>
      <c r="AH611" s="54">
        <f t="shared" si="540"/>
        <v>408607281580</v>
      </c>
      <c r="AI611" s="54">
        <f t="shared" si="540"/>
        <v>386487017917</v>
      </c>
      <c r="AJ611" s="54">
        <f t="shared" si="540"/>
        <v>58388093039</v>
      </c>
      <c r="AK611" s="54">
        <f t="shared" si="540"/>
        <v>58388093039</v>
      </c>
      <c r="AL611" s="54">
        <f t="shared" si="540"/>
        <v>0</v>
      </c>
      <c r="AM611" s="54">
        <f t="shared" si="540"/>
        <v>0</v>
      </c>
      <c r="AN611" s="54">
        <f t="shared" si="540"/>
        <v>0</v>
      </c>
      <c r="AO611" s="54">
        <f t="shared" si="540"/>
        <v>0</v>
      </c>
      <c r="AP611" s="54">
        <f t="shared" si="540"/>
        <v>0</v>
      </c>
      <c r="AQ611" s="54">
        <f t="shared" si="540"/>
        <v>6000000000</v>
      </c>
      <c r="AR611" s="54">
        <f t="shared" si="540"/>
        <v>0</v>
      </c>
      <c r="AS611" s="54">
        <f t="shared" si="540"/>
        <v>6000000000</v>
      </c>
      <c r="AT611" s="54">
        <f t="shared" si="540"/>
        <v>0</v>
      </c>
      <c r="AU611" s="54">
        <f t="shared" si="540"/>
        <v>0</v>
      </c>
      <c r="AV611" s="54">
        <f t="shared" si="540"/>
        <v>-52388093039</v>
      </c>
      <c r="AW611" s="54">
        <f t="shared" si="540"/>
        <v>52388093039</v>
      </c>
      <c r="AX611" s="55">
        <f t="shared" si="540"/>
        <v>0</v>
      </c>
    </row>
    <row r="612" spans="1:50" s="45" customFormat="1" ht="15" customHeight="1" x14ac:dyDescent="0.25">
      <c r="A612" s="51" t="s">
        <v>125</v>
      </c>
      <c r="B612" s="51" t="s">
        <v>125</v>
      </c>
      <c r="C612" s="52" t="s">
        <v>700</v>
      </c>
      <c r="D612" s="53"/>
      <c r="E612" s="53"/>
      <c r="F612" s="54">
        <f t="shared" ref="F612:AX612" si="541">F610+F611</f>
        <v>10592908620579.84</v>
      </c>
      <c r="G612" s="54">
        <f t="shared" si="541"/>
        <v>508892347111</v>
      </c>
      <c r="H612" s="54">
        <f t="shared" si="541"/>
        <v>231122186826</v>
      </c>
      <c r="I612" s="54">
        <f t="shared" si="541"/>
        <v>168824797373</v>
      </c>
      <c r="J612" s="54">
        <f t="shared" si="541"/>
        <v>15493212827</v>
      </c>
      <c r="K612" s="54">
        <f t="shared" si="541"/>
        <v>226076867589</v>
      </c>
      <c r="L612" s="54">
        <f t="shared" si="541"/>
        <v>8467111730242</v>
      </c>
      <c r="M612" s="54">
        <f t="shared" si="541"/>
        <v>249804806000</v>
      </c>
      <c r="N612" s="54">
        <f t="shared" si="541"/>
        <v>7001595970242</v>
      </c>
      <c r="O612" s="54">
        <f t="shared" si="541"/>
        <v>2111325168000</v>
      </c>
      <c r="P612" s="54">
        <f t="shared" si="541"/>
        <v>1616904543226.8401</v>
      </c>
      <c r="Q612" s="54">
        <f t="shared" si="541"/>
        <v>1495000000</v>
      </c>
      <c r="R612" s="54">
        <f t="shared" si="541"/>
        <v>0</v>
      </c>
      <c r="S612" s="54">
        <f t="shared" si="541"/>
        <v>183706480171.84</v>
      </c>
      <c r="T612" s="54">
        <f t="shared" si="541"/>
        <v>506636503000</v>
      </c>
      <c r="U612" s="54">
        <f t="shared" si="541"/>
        <v>961602798000</v>
      </c>
      <c r="V612" s="54">
        <f t="shared" si="541"/>
        <v>11124692679045.73</v>
      </c>
      <c r="W612" s="54">
        <f t="shared" si="541"/>
        <v>5500357009959.2207</v>
      </c>
      <c r="X612" s="54">
        <f t="shared" si="541"/>
        <v>4227704444258.8501</v>
      </c>
      <c r="Y612" s="54">
        <f t="shared" si="541"/>
        <v>148559600</v>
      </c>
      <c r="Z612" s="54">
        <f t="shared" si="541"/>
        <v>14408131500</v>
      </c>
      <c r="AA612" s="54">
        <f t="shared" si="541"/>
        <v>249515433885</v>
      </c>
      <c r="AB612" s="54">
        <f t="shared" si="541"/>
        <v>37808220000</v>
      </c>
      <c r="AC612" s="54">
        <f t="shared" si="541"/>
        <v>56790810340</v>
      </c>
      <c r="AD612" s="54">
        <f t="shared" si="541"/>
        <v>1504479950342.3701</v>
      </c>
      <c r="AE612" s="54">
        <f t="shared" si="541"/>
        <v>62592480799</v>
      </c>
      <c r="AF612" s="54">
        <f t="shared" si="541"/>
        <v>5624335669086.5098</v>
      </c>
      <c r="AG612" s="54">
        <f t="shared" si="541"/>
        <v>337370316242.75</v>
      </c>
      <c r="AH612" s="54">
        <f t="shared" si="541"/>
        <v>2879224051777.3799</v>
      </c>
      <c r="AI612" s="54">
        <f t="shared" si="541"/>
        <v>2846221933143.3799</v>
      </c>
      <c r="AJ612" s="54">
        <f t="shared" si="541"/>
        <v>585304304865.89001</v>
      </c>
      <c r="AK612" s="54">
        <f t="shared" si="541"/>
        <v>591317477207.89001</v>
      </c>
      <c r="AL612" s="54">
        <f t="shared" si="541"/>
        <v>0</v>
      </c>
      <c r="AM612" s="54">
        <f t="shared" si="541"/>
        <v>0</v>
      </c>
      <c r="AN612" s="54">
        <f t="shared" si="541"/>
        <v>0</v>
      </c>
      <c r="AO612" s="54">
        <f t="shared" si="541"/>
        <v>0</v>
      </c>
      <c r="AP612" s="54">
        <f t="shared" si="541"/>
        <v>0</v>
      </c>
      <c r="AQ612" s="54">
        <f t="shared" si="541"/>
        <v>52257000000</v>
      </c>
      <c r="AR612" s="54">
        <f t="shared" si="541"/>
        <v>0</v>
      </c>
      <c r="AS612" s="54">
        <f t="shared" si="541"/>
        <v>47257000000</v>
      </c>
      <c r="AT612" s="54">
        <f t="shared" si="541"/>
        <v>10000000000</v>
      </c>
      <c r="AU612" s="54">
        <f t="shared" si="541"/>
        <v>0</v>
      </c>
      <c r="AV612" s="54">
        <f t="shared" si="541"/>
        <v>-531784058465.89001</v>
      </c>
      <c r="AW612" s="54">
        <f t="shared" si="541"/>
        <v>533047304865.89001</v>
      </c>
      <c r="AX612" s="55">
        <f t="shared" si="541"/>
        <v>1263246400</v>
      </c>
    </row>
    <row r="613" spans="1:50" s="45" customFormat="1" ht="15" customHeight="1" x14ac:dyDescent="0.25">
      <c r="A613" s="51" t="s">
        <v>127</v>
      </c>
      <c r="B613" s="51" t="s">
        <v>127</v>
      </c>
      <c r="C613" s="52" t="s">
        <v>701</v>
      </c>
      <c r="D613" s="53"/>
      <c r="E613" s="53"/>
      <c r="F613" s="54">
        <f t="shared" ref="F613:AX613" si="542">F612+F598</f>
        <v>13452935411555.52</v>
      </c>
      <c r="G613" s="54">
        <f t="shared" si="542"/>
        <v>1028144753086.6799</v>
      </c>
      <c r="H613" s="54">
        <f t="shared" si="542"/>
        <v>566710239113</v>
      </c>
      <c r="I613" s="54">
        <f t="shared" si="542"/>
        <v>248757417742</v>
      </c>
      <c r="J613" s="54">
        <f t="shared" si="542"/>
        <v>68781712827</v>
      </c>
      <c r="K613" s="54">
        <f t="shared" si="542"/>
        <v>276520100908.67999</v>
      </c>
      <c r="L613" s="54">
        <f t="shared" si="542"/>
        <v>10678832739242</v>
      </c>
      <c r="M613" s="54">
        <f t="shared" si="542"/>
        <v>342424611000</v>
      </c>
      <c r="N613" s="54">
        <f t="shared" si="542"/>
        <v>8467237639242</v>
      </c>
      <c r="O613" s="54">
        <f t="shared" si="542"/>
        <v>2764784703000</v>
      </c>
      <c r="P613" s="54">
        <f t="shared" si="542"/>
        <v>1745957919226.8401</v>
      </c>
      <c r="Q613" s="54">
        <f t="shared" si="542"/>
        <v>1719040000</v>
      </c>
      <c r="R613" s="54">
        <f t="shared" si="542"/>
        <v>0</v>
      </c>
      <c r="S613" s="54">
        <f t="shared" si="542"/>
        <v>183706480171.84</v>
      </c>
      <c r="T613" s="54">
        <f t="shared" si="542"/>
        <v>635465839000</v>
      </c>
      <c r="U613" s="54">
        <f t="shared" si="542"/>
        <v>961602798000</v>
      </c>
      <c r="V613" s="54">
        <f t="shared" si="542"/>
        <v>14001983584590.15</v>
      </c>
      <c r="W613" s="54">
        <f t="shared" si="542"/>
        <v>7116843435684.6406</v>
      </c>
      <c r="X613" s="54">
        <f t="shared" si="542"/>
        <v>5123736800439.8496</v>
      </c>
      <c r="Y613" s="54">
        <f t="shared" si="542"/>
        <v>386559159.89999998</v>
      </c>
      <c r="Z613" s="54">
        <f t="shared" si="542"/>
        <v>14408131500</v>
      </c>
      <c r="AA613" s="54">
        <f t="shared" si="542"/>
        <v>745693434904.68994</v>
      </c>
      <c r="AB613" s="54">
        <f t="shared" si="542"/>
        <v>49808220000</v>
      </c>
      <c r="AC613" s="54">
        <f t="shared" si="542"/>
        <v>238678879304.82999</v>
      </c>
      <c r="AD613" s="54">
        <f t="shared" si="542"/>
        <v>1527129950342.3701</v>
      </c>
      <c r="AE613" s="54">
        <f t="shared" si="542"/>
        <v>70092480799</v>
      </c>
      <c r="AF613" s="54">
        <f t="shared" si="542"/>
        <v>6885140148905.5098</v>
      </c>
      <c r="AG613" s="54">
        <f t="shared" si="542"/>
        <v>346377399471.67999</v>
      </c>
      <c r="AH613" s="54">
        <f t="shared" si="542"/>
        <v>3547185808592.3701</v>
      </c>
      <c r="AI613" s="54">
        <f t="shared" si="542"/>
        <v>3430057572918.46</v>
      </c>
      <c r="AJ613" s="54">
        <f t="shared" si="542"/>
        <v>605304304865.89001</v>
      </c>
      <c r="AK613" s="54">
        <f t="shared" si="542"/>
        <v>611317477207.89001</v>
      </c>
      <c r="AL613" s="54">
        <f t="shared" si="542"/>
        <v>0</v>
      </c>
      <c r="AM613" s="54">
        <f t="shared" si="542"/>
        <v>0</v>
      </c>
      <c r="AN613" s="54">
        <f t="shared" si="542"/>
        <v>0</v>
      </c>
      <c r="AO613" s="54">
        <f t="shared" si="542"/>
        <v>0</v>
      </c>
      <c r="AP613" s="54">
        <f t="shared" si="542"/>
        <v>0</v>
      </c>
      <c r="AQ613" s="54">
        <f t="shared" si="542"/>
        <v>54992885431.260002</v>
      </c>
      <c r="AR613" s="54">
        <f t="shared" si="542"/>
        <v>0</v>
      </c>
      <c r="AS613" s="54">
        <f t="shared" si="542"/>
        <v>47257000000</v>
      </c>
      <c r="AT613" s="54">
        <f t="shared" si="542"/>
        <v>12735885431.26</v>
      </c>
      <c r="AU613" s="54">
        <f t="shared" si="542"/>
        <v>0</v>
      </c>
      <c r="AV613" s="54">
        <f t="shared" si="542"/>
        <v>-549048173034.62976</v>
      </c>
      <c r="AW613" s="54">
        <f t="shared" si="542"/>
        <v>550311419434.63</v>
      </c>
      <c r="AX613" s="55">
        <f t="shared" si="542"/>
        <v>1263246400.0002518</v>
      </c>
    </row>
    <row r="614" spans="1:50" ht="15" customHeight="1" x14ac:dyDescent="0.25">
      <c r="A614" s="29" t="s">
        <v>702</v>
      </c>
      <c r="B614" s="29" t="s">
        <v>702</v>
      </c>
      <c r="C614" s="30" t="s">
        <v>703</v>
      </c>
      <c r="D614" s="31" t="s">
        <v>103</v>
      </c>
      <c r="E614" s="32">
        <v>42768</v>
      </c>
      <c r="F614" s="56">
        <f t="shared" ref="F614" si="543">G614+L614+P614</f>
        <v>2864175974702</v>
      </c>
      <c r="G614" s="34">
        <f t="shared" ref="G614" si="544">H614+I614+J614+K614</f>
        <v>486709146169</v>
      </c>
      <c r="H614" s="34">
        <f>VLOOKUP(C614,[1]Sheet2!$A$1:$AS$610,6,FALSE)</f>
        <v>364562246169</v>
      </c>
      <c r="I614" s="34">
        <f>VLOOKUP(C614,[1]Sheet2!$A$1:$AS$610,7,FALSE)</f>
        <v>66388300000</v>
      </c>
      <c r="J614" s="34">
        <f>VLOOKUP(C614,[1]Sheet2!$A$1:$AS$610,8,FALSE)</f>
        <v>871595000</v>
      </c>
      <c r="K614" s="34">
        <f>VLOOKUP(C614,[1]Sheet2!$A$1:$AS$610,9,FALSE)</f>
        <v>54887005000</v>
      </c>
      <c r="L614" s="34">
        <f t="shared" ref="L614" si="545">M614+N614+O614</f>
        <v>1846994786000</v>
      </c>
      <c r="M614" s="34">
        <f>VLOOKUP(C614,[1]Sheet2!$A$1:$AS$610,11,FALSE)</f>
        <v>106011803000</v>
      </c>
      <c r="N614" s="34">
        <f>VLOOKUP(C614,[1]Sheet2!$A$1:$AS$610,12,FALSE)</f>
        <v>1219425902000</v>
      </c>
      <c r="O614" s="34">
        <f>VLOOKUP(C614,[1]Sheet2!$A$1:$AS$610,13,FALSE)</f>
        <v>521557081000</v>
      </c>
      <c r="P614" s="34">
        <f t="shared" ref="P614" si="546">Q614+R614+S614+T614+U614</f>
        <v>530472042533</v>
      </c>
      <c r="Q614" s="34">
        <f>VLOOKUP(C614,[1]Sheet2!$A$1:$AS$610,15,FALSE)</f>
        <v>274053373653</v>
      </c>
      <c r="R614" s="34">
        <f>VLOOKUP(C614,[1]Sheet2!$A$1:$AS$610,16,FALSE)</f>
        <v>0</v>
      </c>
      <c r="S614" s="34">
        <f>VLOOKUP(C614,[1]Sheet2!$A$1:$AS$610,17,FALSE)</f>
        <v>0</v>
      </c>
      <c r="T614" s="34">
        <f>VLOOKUP(C614,[1]Sheet2!$A$1:$AS$610,18,FALSE)</f>
        <v>60797623000</v>
      </c>
      <c r="U614" s="34">
        <f>VLOOKUP(C614,[1]Sheet2!$A$1:$AS$610,19,FALSE)</f>
        <v>195621045880</v>
      </c>
      <c r="V614" s="34">
        <f t="shared" ref="V614" si="547">W614+AF614</f>
        <v>2649165953892</v>
      </c>
      <c r="W614" s="34">
        <f t="shared" ref="W614" si="548">X614+Y614+Z614+AA614+AB614+AC614+AD614+AE614</f>
        <v>1133696268962</v>
      </c>
      <c r="X614" s="34">
        <f>VLOOKUP(C614,[1]Sheet2!$A$1:$AS$610,22,FALSE)</f>
        <v>655881105170</v>
      </c>
      <c r="Y614" s="34">
        <f>VLOOKUP(C614,[1]Sheet2!$A$1:$AS$610,23,FALSE)</f>
        <v>4200000000</v>
      </c>
      <c r="Z614" s="34">
        <f>VLOOKUP(C614,[1]Sheet2!$A$1:$AS$610,24,FALSE)</f>
        <v>5000000000</v>
      </c>
      <c r="AA614" s="34">
        <f>VLOOKUP(C614,[1]Sheet2!$A$1:$AS$610,25,FALSE)</f>
        <v>335071600000</v>
      </c>
      <c r="AB614" s="34">
        <f>VLOOKUP(C614,[1]Sheet2!$A$1:$AS$610,26,FALSE)</f>
        <v>5480000000</v>
      </c>
      <c r="AC614" s="34">
        <f>VLOOKUP(C614,[1]Sheet2!$A$1:$AS$610,27,FALSE)</f>
        <v>117163563792</v>
      </c>
      <c r="AD614" s="34">
        <f>VLOOKUP(C614,[1]Sheet2!$A$1:$AS$610,28,FALSE)</f>
        <v>8400000000</v>
      </c>
      <c r="AE614" s="34">
        <f>VLOOKUP(C614,[1]Sheet2!$A$1:$AS$610,29,FALSE)</f>
        <v>2500000000</v>
      </c>
      <c r="AF614" s="34">
        <f t="shared" ref="AF614" si="549">AG614+AH614+AI614</f>
        <v>1515469684930</v>
      </c>
      <c r="AG614" s="34">
        <f>VLOOKUP(C614,[1]Sheet2!$A$1:$AS$610,31,FALSE)</f>
        <v>134499714500</v>
      </c>
      <c r="AH614" s="34">
        <f>VLOOKUP(C614,[1]Sheet2!$A$1:$AS$610,32,FALSE)</f>
        <v>691392533988</v>
      </c>
      <c r="AI614" s="34">
        <f>VLOOKUP(C614,[1]Sheet2!$A$1:$AS$610,33,FALSE)</f>
        <v>689577436442</v>
      </c>
      <c r="AJ614" s="34">
        <f t="shared" ref="AJ614" si="550">AK614+AL614+AM614+AN614+AO614+AP614</f>
        <v>120000000000</v>
      </c>
      <c r="AK614" s="34">
        <f>VLOOKUP(C614,[1]Sheet2!$A$1:$AS$610,35,FALSE)</f>
        <v>40000000000</v>
      </c>
      <c r="AL614" s="34">
        <f>VLOOKUP(C614,[1]Sheet2!$A$1:$AS$610,36,FALSE)</f>
        <v>0</v>
      </c>
      <c r="AM614" s="34">
        <f>VLOOKUP(C614,[1]Sheet2!$A$1:$AS$610,37,FALSE)</f>
        <v>0</v>
      </c>
      <c r="AN614" s="34">
        <f>VLOOKUP(C614,[1]Sheet2!$A$1:$AS$610,38,FALSE)</f>
        <v>80000000000</v>
      </c>
      <c r="AO614" s="34">
        <f>VLOOKUP(C614,[1]Sheet2!$A$1:$AS$610,39,FALSE)</f>
        <v>0</v>
      </c>
      <c r="AP614" s="34">
        <f>VLOOKUP(C614,[1]Sheet2!$A$1:$AS$610,40,FALSE)</f>
        <v>0</v>
      </c>
      <c r="AQ614" s="34">
        <f t="shared" ref="AQ614" si="551">AR614+AS614+AT614+AU614</f>
        <v>37900000000</v>
      </c>
      <c r="AR614" s="34">
        <f>VLOOKUP(C614,[1]Sheet2!$A$1:$AS$610,42,FALSE)</f>
        <v>0</v>
      </c>
      <c r="AS614" s="34">
        <f>VLOOKUP(C614,[1]Sheet2!$A$1:$AS$610,43,FALSE)</f>
        <v>4500000000</v>
      </c>
      <c r="AT614" s="34">
        <f>VLOOKUP(C614,[1]Sheet2!$A$1:$AS$610,44,FALSE)</f>
        <v>33400000000</v>
      </c>
      <c r="AU614" s="34">
        <f>VLOOKUP(C614,[1]Sheet2!$A$1:$AS$610,45,FALSE)</f>
        <v>0</v>
      </c>
      <c r="AV614" s="35">
        <f t="shared" ref="AV614" si="552">F614-V614</f>
        <v>215010020810</v>
      </c>
      <c r="AW614" s="35">
        <f t="shared" ref="AW614:AW676" si="553">AJ614-AQ614</f>
        <v>82100000000</v>
      </c>
      <c r="AX614" s="36">
        <f t="shared" ref="AX614" si="554">AW614+AV614</f>
        <v>297110020810</v>
      </c>
    </row>
    <row r="615" spans="1:50" s="45" customFormat="1" ht="15" customHeight="1" x14ac:dyDescent="0.25">
      <c r="A615" s="46">
        <f>A609+1</f>
        <v>457</v>
      </c>
      <c r="B615" s="46">
        <v>1</v>
      </c>
      <c r="C615" s="38" t="s">
        <v>704</v>
      </c>
      <c r="D615" s="39" t="s">
        <v>96</v>
      </c>
      <c r="E615" s="40">
        <v>42731</v>
      </c>
      <c r="F615" s="41">
        <f t="shared" si="527"/>
        <v>862945403000</v>
      </c>
      <c r="G615" s="42">
        <f t="shared" si="528"/>
        <v>33247318000</v>
      </c>
      <c r="H615" s="42">
        <v>1885000000</v>
      </c>
      <c r="I615" s="42">
        <v>2865000000</v>
      </c>
      <c r="J615" s="42">
        <v>0</v>
      </c>
      <c r="K615" s="42">
        <v>28497318000</v>
      </c>
      <c r="L615" s="42">
        <f t="shared" si="529"/>
        <v>680357527000</v>
      </c>
      <c r="M615" s="42">
        <v>51631715000</v>
      </c>
      <c r="N615" s="42">
        <v>491231380000</v>
      </c>
      <c r="O615" s="42">
        <v>137494432000</v>
      </c>
      <c r="P615" s="42">
        <f t="shared" si="530"/>
        <v>149340558000</v>
      </c>
      <c r="Q615" s="42">
        <v>0</v>
      </c>
      <c r="R615" s="42">
        <v>12000000000</v>
      </c>
      <c r="S615" s="42">
        <v>7200000000</v>
      </c>
      <c r="T615" s="42">
        <f>130140558000-129912794000</f>
        <v>227764000</v>
      </c>
      <c r="U615" s="42">
        <v>129912794000</v>
      </c>
      <c r="V615" s="42">
        <f t="shared" si="531"/>
        <v>917724209000</v>
      </c>
      <c r="W615" s="42">
        <f t="shared" si="532"/>
        <v>502858774000</v>
      </c>
      <c r="X615" s="42">
        <v>301446444000</v>
      </c>
      <c r="Y615" s="42">
        <v>0</v>
      </c>
      <c r="Z615" s="42">
        <v>0</v>
      </c>
      <c r="AA615" s="42">
        <v>9500000000</v>
      </c>
      <c r="AB615" s="42">
        <v>6300000000</v>
      </c>
      <c r="AC615" s="42">
        <v>0</v>
      </c>
      <c r="AD615" s="42">
        <v>184862330000</v>
      </c>
      <c r="AE615" s="42">
        <v>750000000</v>
      </c>
      <c r="AF615" s="42">
        <f t="shared" si="533"/>
        <v>414865435000</v>
      </c>
      <c r="AG615" s="42">
        <v>13956733766</v>
      </c>
      <c r="AH615" s="42">
        <v>163054259854</v>
      </c>
      <c r="AI615" s="42">
        <v>237854441380</v>
      </c>
      <c r="AJ615" s="42">
        <f t="shared" si="534"/>
        <v>42025450000</v>
      </c>
      <c r="AK615" s="42">
        <v>42025450000</v>
      </c>
      <c r="AL615" s="42">
        <v>0</v>
      </c>
      <c r="AM615" s="42">
        <v>0</v>
      </c>
      <c r="AN615" s="42">
        <v>0</v>
      </c>
      <c r="AO615" s="42">
        <v>0</v>
      </c>
      <c r="AP615" s="42">
        <v>0</v>
      </c>
      <c r="AQ615" s="42">
        <f t="shared" si="535"/>
        <v>0</v>
      </c>
      <c r="AR615" s="42">
        <v>0</v>
      </c>
      <c r="AS615" s="42">
        <v>0</v>
      </c>
      <c r="AT615" s="42">
        <v>0</v>
      </c>
      <c r="AU615" s="42">
        <v>0</v>
      </c>
      <c r="AV615" s="43">
        <f t="shared" si="536"/>
        <v>-54778806000</v>
      </c>
      <c r="AW615" s="43">
        <f t="shared" si="553"/>
        <v>42025450000</v>
      </c>
      <c r="AX615" s="44">
        <f t="shared" si="506"/>
        <v>-12753356000</v>
      </c>
    </row>
    <row r="616" spans="1:50" s="45" customFormat="1" ht="15" customHeight="1" x14ac:dyDescent="0.25">
      <c r="A616" s="37">
        <f t="shared" ref="A616:B624" si="555">A615+1</f>
        <v>458</v>
      </c>
      <c r="B616" s="37">
        <f t="shared" si="555"/>
        <v>2</v>
      </c>
      <c r="C616" s="38" t="s">
        <v>705</v>
      </c>
      <c r="D616" s="39" t="s">
        <v>99</v>
      </c>
      <c r="E616" s="40">
        <v>42725</v>
      </c>
      <c r="F616" s="41">
        <f t="shared" si="527"/>
        <v>1258260237464</v>
      </c>
      <c r="G616" s="42">
        <f t="shared" si="528"/>
        <v>36242053680</v>
      </c>
      <c r="H616" s="42">
        <f>VLOOKUP(C616,[1]Sheet2!$A$1:$AS$610,6,FALSE)</f>
        <v>10475000000</v>
      </c>
      <c r="I616" s="42">
        <f>VLOOKUP(C616,[1]Sheet2!$A$1:$AS$610,7,FALSE)</f>
        <v>6679648000</v>
      </c>
      <c r="J616" s="42">
        <f>VLOOKUP(C616,[1]Sheet2!$A$1:$AS$610,8,FALSE)</f>
        <v>500000000</v>
      </c>
      <c r="K616" s="42">
        <f>VLOOKUP(C616,[1]Sheet2!$A$1:$AS$610,9,FALSE)</f>
        <v>18587405680</v>
      </c>
      <c r="L616" s="42">
        <f t="shared" si="529"/>
        <v>922269014784</v>
      </c>
      <c r="M616" s="42">
        <f>VLOOKUP(C616,[1]Sheet2!$A$1:$AS$610,11,FALSE)</f>
        <v>53617246784</v>
      </c>
      <c r="N616" s="42">
        <f>VLOOKUP(C616,[1]Sheet2!$A$1:$AS$610,12,FALSE)</f>
        <v>692872748000</v>
      </c>
      <c r="O616" s="42">
        <f>VLOOKUP(C616,[1]Sheet2!$A$1:$AS$610,13,FALSE)</f>
        <v>175779020000</v>
      </c>
      <c r="P616" s="42">
        <f t="shared" si="530"/>
        <v>299749169000</v>
      </c>
      <c r="Q616" s="42">
        <f>VLOOKUP(C616,[1]Sheet2!$A$1:$AS$610,15,FALSE)</f>
        <v>0</v>
      </c>
      <c r="R616" s="42">
        <f>VLOOKUP(C616,[1]Sheet2!$A$1:$AS$610,16,FALSE)</f>
        <v>0</v>
      </c>
      <c r="S616" s="42">
        <f>VLOOKUP(C616,[1]Sheet2!$A$1:$AS$610,17,FALSE)</f>
        <v>24000000000</v>
      </c>
      <c r="T616" s="42">
        <f>VLOOKUP(C616,[1]Sheet2!$A$1:$AS$610,18,FALSE)</f>
        <v>86828863000</v>
      </c>
      <c r="U616" s="42">
        <f>VLOOKUP(C616,[1]Sheet2!$A$1:$AS$610,19,FALSE)</f>
        <v>188920306000</v>
      </c>
      <c r="V616" s="42">
        <f t="shared" si="531"/>
        <v>1273166175252</v>
      </c>
      <c r="W616" s="42">
        <f t="shared" si="532"/>
        <v>569861200000</v>
      </c>
      <c r="X616" s="42">
        <f>VLOOKUP(C616,[1]Sheet2!$A$1:$AS$610,22,FALSE)</f>
        <v>283000000000</v>
      </c>
      <c r="Y616" s="42">
        <f>VLOOKUP(C616,[1]Sheet2!$A$1:$AS$610,23,FALSE)</f>
        <v>7000000000</v>
      </c>
      <c r="Z616" s="42">
        <f>VLOOKUP(C616,[1]Sheet2!$A$1:$AS$610,24,FALSE)</f>
        <v>5000000000</v>
      </c>
      <c r="AA616" s="42">
        <f>VLOOKUP(C616,[1]Sheet2!$A$1:$AS$610,25,FALSE)</f>
        <v>16861200000</v>
      </c>
      <c r="AB616" s="42">
        <f>VLOOKUP(C616,[1]Sheet2!$A$1:$AS$610,26,FALSE)</f>
        <v>5000000000</v>
      </c>
      <c r="AC616" s="42">
        <f>VLOOKUP(C616,[1]Sheet2!$A$1:$AS$610,27,FALSE)</f>
        <v>1000000000</v>
      </c>
      <c r="AD616" s="42">
        <f>VLOOKUP(C616,[1]Sheet2!$A$1:$AS$610,28,FALSE)</f>
        <v>251000000000</v>
      </c>
      <c r="AE616" s="42">
        <f>VLOOKUP(C616,[1]Sheet2!$A$1:$AS$610,29,FALSE)</f>
        <v>1000000000</v>
      </c>
      <c r="AF616" s="42">
        <f t="shared" si="533"/>
        <v>703304975252</v>
      </c>
      <c r="AG616" s="42">
        <f>VLOOKUP(C616,[1]Sheet2!$A$1:$AS$610,31,FALSE)</f>
        <v>24928530300</v>
      </c>
      <c r="AH616" s="42">
        <f>VLOOKUP(C616,[1]Sheet2!$A$1:$AS$610,32,FALSE)</f>
        <v>304756706855</v>
      </c>
      <c r="AI616" s="42">
        <f>VLOOKUP(C616,[1]Sheet2!$A$1:$AS$610,33,FALSE)</f>
        <v>373619738097</v>
      </c>
      <c r="AJ616" s="42">
        <f t="shared" si="534"/>
        <v>45605937788</v>
      </c>
      <c r="AK616" s="42">
        <f>VLOOKUP(C616,[1]Sheet2!$A$1:$AS$610,35,FALSE)</f>
        <v>3000000000</v>
      </c>
      <c r="AL616" s="42">
        <f>VLOOKUP(C616,[1]Sheet2!$A$1:$AS$610,36,FALSE)</f>
        <v>0</v>
      </c>
      <c r="AM616" s="42">
        <f>VLOOKUP(C616,[1]Sheet2!$A$1:$AS$610,37,FALSE)</f>
        <v>0</v>
      </c>
      <c r="AN616" s="42">
        <f>VLOOKUP(C616,[1]Sheet2!$A$1:$AS$610,38,FALSE)</f>
        <v>42605937788</v>
      </c>
      <c r="AO616" s="42">
        <f>VLOOKUP(C616,[1]Sheet2!$A$1:$AS$610,39,FALSE)</f>
        <v>0</v>
      </c>
      <c r="AP616" s="42">
        <f>VLOOKUP(C616,[1]Sheet2!$A$1:$AS$610,40,FALSE)</f>
        <v>0</v>
      </c>
      <c r="AQ616" s="42">
        <f t="shared" si="535"/>
        <v>30700000000</v>
      </c>
      <c r="AR616" s="42">
        <f>VLOOKUP(C616,[1]Sheet2!$A$1:$AS$610,42,FALSE)</f>
        <v>0</v>
      </c>
      <c r="AS616" s="42">
        <f>VLOOKUP(C616,[1]Sheet2!$A$1:$AS$610,43,FALSE)</f>
        <v>8700000000</v>
      </c>
      <c r="AT616" s="42">
        <f>VLOOKUP(C616,[1]Sheet2!$A$1:$AS$610,44,FALSE)</f>
        <v>22000000000</v>
      </c>
      <c r="AU616" s="42">
        <f>VLOOKUP(C616,[1]Sheet2!$A$1:$AS$610,45,FALSE)</f>
        <v>0</v>
      </c>
      <c r="AV616" s="43">
        <f t="shared" si="536"/>
        <v>-14905937788</v>
      </c>
      <c r="AW616" s="43">
        <f t="shared" si="553"/>
        <v>14905937788</v>
      </c>
      <c r="AX616" s="44">
        <f t="shared" si="506"/>
        <v>0</v>
      </c>
    </row>
    <row r="617" spans="1:50" s="45" customFormat="1" ht="15" customHeight="1" x14ac:dyDescent="0.25">
      <c r="A617" s="37">
        <f t="shared" si="555"/>
        <v>459</v>
      </c>
      <c r="B617" s="37">
        <f t="shared" si="555"/>
        <v>3</v>
      </c>
      <c r="C617" s="38" t="s">
        <v>706</v>
      </c>
      <c r="D617" s="39" t="s">
        <v>149</v>
      </c>
      <c r="E617" s="40">
        <v>42732</v>
      </c>
      <c r="F617" s="41">
        <f t="shared" si="527"/>
        <v>695881385502</v>
      </c>
      <c r="G617" s="42">
        <f t="shared" si="528"/>
        <v>19362330000</v>
      </c>
      <c r="H617" s="42">
        <f>VLOOKUP(C617,[1]Sheet2!$A$1:$AS$610,6,FALSE)</f>
        <v>3988000000</v>
      </c>
      <c r="I617" s="42">
        <f>VLOOKUP(C617,[1]Sheet2!$A$1:$AS$610,7,FALSE)</f>
        <v>8662500000</v>
      </c>
      <c r="J617" s="42">
        <f>VLOOKUP(C617,[1]Sheet2!$A$1:$AS$610,8,FALSE)</f>
        <v>0</v>
      </c>
      <c r="K617" s="42">
        <f>VLOOKUP(C617,[1]Sheet2!$A$1:$AS$610,9,FALSE)</f>
        <v>6711830000</v>
      </c>
      <c r="L617" s="42">
        <f t="shared" si="529"/>
        <v>612135279062</v>
      </c>
      <c r="M617" s="42">
        <f>VLOOKUP(C617,[1]Sheet2!$A$1:$AS$610,11,FALSE)</f>
        <v>22055298000</v>
      </c>
      <c r="N617" s="42">
        <f>VLOOKUP(C617,[1]Sheet2!$A$1:$AS$610,12,FALSE)</f>
        <v>460254085062</v>
      </c>
      <c r="O617" s="42">
        <f>VLOOKUP(C617,[1]Sheet2!$A$1:$AS$610,13,FALSE)</f>
        <v>129825896000</v>
      </c>
      <c r="P617" s="42">
        <f t="shared" si="530"/>
        <v>64383776440</v>
      </c>
      <c r="Q617" s="42">
        <f>VLOOKUP(C617,[1]Sheet2!$A$1:$AS$610,15,FALSE)</f>
        <v>0</v>
      </c>
      <c r="R617" s="42">
        <f>VLOOKUP(C617,[1]Sheet2!$A$1:$AS$610,16,FALSE)</f>
        <v>0</v>
      </c>
      <c r="S617" s="42">
        <f>VLOOKUP(C617,[1]Sheet2!$A$1:$AS$610,17,FALSE)</f>
        <v>2030751440</v>
      </c>
      <c r="T617" s="42">
        <f>VLOOKUP(C617,[1]Sheet2!$A$1:$AS$610,18,FALSE)</f>
        <v>11521807000</v>
      </c>
      <c r="U617" s="42">
        <f>VLOOKUP(C617,[1]Sheet2!$A$1:$AS$610,19,FALSE)</f>
        <v>50831218000</v>
      </c>
      <c r="V617" s="42">
        <f t="shared" si="531"/>
        <v>762138907604</v>
      </c>
      <c r="W617" s="42">
        <f t="shared" si="532"/>
        <v>288849271421</v>
      </c>
      <c r="X617" s="42">
        <f>VLOOKUP(C617,[1]Sheet2!$A$1:$AS$610,22,FALSE)</f>
        <v>178075799321</v>
      </c>
      <c r="Y617" s="42">
        <f>VLOOKUP(C617,[1]Sheet2!$A$1:$AS$610,23,FALSE)</f>
        <v>0</v>
      </c>
      <c r="Z617" s="42">
        <f>VLOOKUP(C617,[1]Sheet2!$A$1:$AS$610,24,FALSE)</f>
        <v>0</v>
      </c>
      <c r="AA617" s="42">
        <f>VLOOKUP(C617,[1]Sheet2!$A$1:$AS$610,25,FALSE)</f>
        <v>10281900000</v>
      </c>
      <c r="AB617" s="42">
        <f>VLOOKUP(C617,[1]Sheet2!$A$1:$AS$610,26,FALSE)</f>
        <v>0</v>
      </c>
      <c r="AC617" s="42">
        <f>VLOOKUP(C617,[1]Sheet2!$A$1:$AS$610,27,FALSE)</f>
        <v>110000000</v>
      </c>
      <c r="AD617" s="42">
        <f>VLOOKUP(C617,[1]Sheet2!$A$1:$AS$610,28,FALSE)</f>
        <v>97881572100</v>
      </c>
      <c r="AE617" s="42">
        <f>VLOOKUP(C617,[1]Sheet2!$A$1:$AS$610,29,FALSE)</f>
        <v>2500000000</v>
      </c>
      <c r="AF617" s="42">
        <f t="shared" si="533"/>
        <v>473289636183</v>
      </c>
      <c r="AG617" s="42">
        <f>VLOOKUP(C617,[1]Sheet2!$A$1:$AS$610,31,FALSE)</f>
        <v>27113751966</v>
      </c>
      <c r="AH617" s="42">
        <f>VLOOKUP(C617,[1]Sheet2!$A$1:$AS$610,32,FALSE)</f>
        <v>158492012058</v>
      </c>
      <c r="AI617" s="42">
        <f>VLOOKUP(C617,[1]Sheet2!$A$1:$AS$610,33,FALSE)</f>
        <v>287683872159</v>
      </c>
      <c r="AJ617" s="42">
        <f t="shared" si="534"/>
        <v>68257522102</v>
      </c>
      <c r="AK617" s="42">
        <f>VLOOKUP(C617,[1]Sheet2!$A$1:$AS$610,35,FALSE)</f>
        <v>10110342102</v>
      </c>
      <c r="AL617" s="42">
        <f>VLOOKUP(C617,[1]Sheet2!$A$1:$AS$610,36,FALSE)</f>
        <v>0</v>
      </c>
      <c r="AM617" s="42">
        <f>VLOOKUP(C617,[1]Sheet2!$A$1:$AS$610,37,FALSE)</f>
        <v>0</v>
      </c>
      <c r="AN617" s="42">
        <f>VLOOKUP(C617,[1]Sheet2!$A$1:$AS$610,38,FALSE)</f>
        <v>57147180000</v>
      </c>
      <c r="AO617" s="42">
        <f>VLOOKUP(C617,[1]Sheet2!$A$1:$AS$610,39,FALSE)</f>
        <v>0</v>
      </c>
      <c r="AP617" s="42">
        <f>VLOOKUP(C617,[1]Sheet2!$A$1:$AS$610,40,FALSE)</f>
        <v>1000000000</v>
      </c>
      <c r="AQ617" s="42">
        <f t="shared" si="535"/>
        <v>2000000000</v>
      </c>
      <c r="AR617" s="42">
        <f>VLOOKUP(C617,[1]Sheet2!$A$1:$AS$610,42,FALSE)</f>
        <v>0</v>
      </c>
      <c r="AS617" s="42">
        <f>VLOOKUP(C617,[1]Sheet2!$A$1:$AS$610,43,FALSE)</f>
        <v>2000000000</v>
      </c>
      <c r="AT617" s="42">
        <f>VLOOKUP(C617,[1]Sheet2!$A$1:$AS$610,44,FALSE)</f>
        <v>0</v>
      </c>
      <c r="AU617" s="42">
        <f>VLOOKUP(C617,[1]Sheet2!$A$1:$AS$610,45,FALSE)</f>
        <v>0</v>
      </c>
      <c r="AV617" s="43">
        <f t="shared" si="536"/>
        <v>-66257522102</v>
      </c>
      <c r="AW617" s="43">
        <f t="shared" si="553"/>
        <v>66257522102</v>
      </c>
      <c r="AX617" s="44">
        <f t="shared" si="506"/>
        <v>0</v>
      </c>
    </row>
    <row r="618" spans="1:50" s="45" customFormat="1" ht="15" customHeight="1" x14ac:dyDescent="0.25">
      <c r="A618" s="37">
        <f t="shared" si="555"/>
        <v>460</v>
      </c>
      <c r="B618" s="37">
        <f t="shared" si="555"/>
        <v>4</v>
      </c>
      <c r="C618" s="38" t="s">
        <v>707</v>
      </c>
      <c r="D618" s="39" t="s">
        <v>92</v>
      </c>
      <c r="E618" s="40">
        <v>42734</v>
      </c>
      <c r="F618" s="41">
        <f t="shared" si="527"/>
        <v>890834459797</v>
      </c>
      <c r="G618" s="42">
        <f t="shared" si="528"/>
        <v>57282994000</v>
      </c>
      <c r="H618" s="42">
        <v>4982500000</v>
      </c>
      <c r="I618" s="42">
        <v>7810000000</v>
      </c>
      <c r="J618" s="42">
        <v>500000000</v>
      </c>
      <c r="K618" s="42">
        <v>43990494000</v>
      </c>
      <c r="L618" s="42">
        <f t="shared" si="529"/>
        <v>741798145797</v>
      </c>
      <c r="M618" s="42">
        <v>97794225797</v>
      </c>
      <c r="N618" s="42">
        <v>480738497000</v>
      </c>
      <c r="O618" s="42">
        <v>163265423000</v>
      </c>
      <c r="P618" s="42">
        <f t="shared" si="530"/>
        <v>91753320000</v>
      </c>
      <c r="Q618" s="42">
        <v>0</v>
      </c>
      <c r="R618" s="42">
        <v>0</v>
      </c>
      <c r="S618" s="42">
        <v>9800000000</v>
      </c>
      <c r="T618" s="42">
        <v>0</v>
      </c>
      <c r="U618" s="42">
        <v>81953320000</v>
      </c>
      <c r="V618" s="42">
        <f t="shared" si="531"/>
        <v>1012698688627</v>
      </c>
      <c r="W618" s="42">
        <f t="shared" si="532"/>
        <v>383135292517</v>
      </c>
      <c r="X618" s="42">
        <v>228993591411</v>
      </c>
      <c r="Y618" s="42">
        <v>0</v>
      </c>
      <c r="Z618" s="42">
        <v>0</v>
      </c>
      <c r="AA618" s="42">
        <v>8345000000</v>
      </c>
      <c r="AB618" s="42">
        <v>0</v>
      </c>
      <c r="AC618" s="42">
        <v>0</v>
      </c>
      <c r="AD618" s="42">
        <v>144796701106</v>
      </c>
      <c r="AE618" s="42">
        <v>1000000000</v>
      </c>
      <c r="AF618" s="42">
        <f t="shared" si="533"/>
        <v>629563396110</v>
      </c>
      <c r="AG618" s="42">
        <v>59955390980</v>
      </c>
      <c r="AH618" s="42">
        <v>174065716450</v>
      </c>
      <c r="AI618" s="42">
        <v>395542288680</v>
      </c>
      <c r="AJ618" s="42">
        <f t="shared" si="534"/>
        <v>121864228830</v>
      </c>
      <c r="AK618" s="42">
        <v>121864228830</v>
      </c>
      <c r="AL618" s="42">
        <v>0</v>
      </c>
      <c r="AM618" s="42">
        <v>0</v>
      </c>
      <c r="AN618" s="42">
        <v>0</v>
      </c>
      <c r="AO618" s="42">
        <v>0</v>
      </c>
      <c r="AP618" s="42">
        <v>0</v>
      </c>
      <c r="AQ618" s="42">
        <f t="shared" si="535"/>
        <v>0</v>
      </c>
      <c r="AR618" s="42">
        <v>0</v>
      </c>
      <c r="AS618" s="42">
        <v>0</v>
      </c>
      <c r="AT618" s="42">
        <v>0</v>
      </c>
      <c r="AU618" s="42">
        <v>0</v>
      </c>
      <c r="AV618" s="43">
        <f t="shared" si="536"/>
        <v>-121864228830</v>
      </c>
      <c r="AW618" s="43">
        <f t="shared" si="553"/>
        <v>121864228830</v>
      </c>
      <c r="AX618" s="44">
        <f t="shared" si="506"/>
        <v>0</v>
      </c>
    </row>
    <row r="619" spans="1:50" s="45" customFormat="1" ht="15" customHeight="1" x14ac:dyDescent="0.25">
      <c r="A619" s="37">
        <f t="shared" si="555"/>
        <v>461</v>
      </c>
      <c r="B619" s="37">
        <f t="shared" si="555"/>
        <v>5</v>
      </c>
      <c r="C619" s="38" t="s">
        <v>708</v>
      </c>
      <c r="D619" s="39" t="s">
        <v>96</v>
      </c>
      <c r="E619" s="40">
        <v>42733</v>
      </c>
      <c r="F619" s="41">
        <f t="shared" si="527"/>
        <v>1026364766285.04</v>
      </c>
      <c r="G619" s="42">
        <f t="shared" si="528"/>
        <v>137965064073.04001</v>
      </c>
      <c r="H619" s="42">
        <v>30310261000</v>
      </c>
      <c r="I619" s="42">
        <v>32091940478.040001</v>
      </c>
      <c r="J619" s="42">
        <v>1608014985</v>
      </c>
      <c r="K619" s="42">
        <v>73954847610</v>
      </c>
      <c r="L619" s="42">
        <f t="shared" si="529"/>
        <v>706826710000</v>
      </c>
      <c r="M619" s="42">
        <v>53625855000</v>
      </c>
      <c r="N619" s="42">
        <v>485510665000</v>
      </c>
      <c r="O619" s="42">
        <v>167690190000</v>
      </c>
      <c r="P619" s="42">
        <f t="shared" si="530"/>
        <v>181572992212</v>
      </c>
      <c r="Q619" s="42">
        <v>0</v>
      </c>
      <c r="R619" s="42">
        <v>0</v>
      </c>
      <c r="S619" s="42">
        <v>31531686212</v>
      </c>
      <c r="T619" s="42">
        <v>0</v>
      </c>
      <c r="U619" s="42">
        <v>150041306000</v>
      </c>
      <c r="V619" s="42">
        <f t="shared" si="531"/>
        <v>1052754677868.97</v>
      </c>
      <c r="W619" s="42">
        <f t="shared" si="532"/>
        <v>505210457365.12</v>
      </c>
      <c r="X619" s="42">
        <v>282736455365.12</v>
      </c>
      <c r="Y619" s="42">
        <v>0</v>
      </c>
      <c r="Z619" s="42">
        <v>200000000</v>
      </c>
      <c r="AA619" s="42">
        <v>19800696000</v>
      </c>
      <c r="AB619" s="42">
        <v>2725000000</v>
      </c>
      <c r="AC619" s="42">
        <v>0</v>
      </c>
      <c r="AD619" s="42">
        <v>198748306000</v>
      </c>
      <c r="AE619" s="42">
        <v>1000000000</v>
      </c>
      <c r="AF619" s="42">
        <f t="shared" si="533"/>
        <v>547544220503.85004</v>
      </c>
      <c r="AG619" s="42">
        <v>73878248498</v>
      </c>
      <c r="AH619" s="42">
        <v>253465199668</v>
      </c>
      <c r="AI619" s="42">
        <v>220200772337.85004</v>
      </c>
      <c r="AJ619" s="42">
        <f t="shared" si="534"/>
        <v>37889911583.93</v>
      </c>
      <c r="AK619" s="42">
        <v>34389911583.93</v>
      </c>
      <c r="AL619" s="42">
        <v>0</v>
      </c>
      <c r="AM619" s="42">
        <v>0</v>
      </c>
      <c r="AN619" s="42">
        <v>3500000000</v>
      </c>
      <c r="AO619" s="42">
        <v>0</v>
      </c>
      <c r="AP619" s="42">
        <v>0</v>
      </c>
      <c r="AQ619" s="42">
        <f t="shared" si="535"/>
        <v>11500000000</v>
      </c>
      <c r="AR619" s="42">
        <v>0</v>
      </c>
      <c r="AS619" s="42">
        <v>11500000000</v>
      </c>
      <c r="AT619" s="42">
        <v>0</v>
      </c>
      <c r="AU619" s="42">
        <v>0</v>
      </c>
      <c r="AV619" s="43">
        <f t="shared" si="536"/>
        <v>-26389911583.929932</v>
      </c>
      <c r="AW619" s="43">
        <f t="shared" si="553"/>
        <v>26389911583.93</v>
      </c>
      <c r="AX619" s="44">
        <f t="shared" si="506"/>
        <v>6.866455078125E-5</v>
      </c>
    </row>
    <row r="620" spans="1:50" s="45" customFormat="1" ht="15" customHeight="1" x14ac:dyDescent="0.25">
      <c r="A620" s="37">
        <f t="shared" si="555"/>
        <v>462</v>
      </c>
      <c r="B620" s="37">
        <f t="shared" si="555"/>
        <v>6</v>
      </c>
      <c r="C620" s="38" t="s">
        <v>709</v>
      </c>
      <c r="D620" s="39" t="s">
        <v>105</v>
      </c>
      <c r="E620" s="40">
        <v>42734</v>
      </c>
      <c r="F620" s="41">
        <f t="shared" si="527"/>
        <v>756907340000</v>
      </c>
      <c r="G620" s="42">
        <f t="shared" si="528"/>
        <v>20418168000</v>
      </c>
      <c r="H620" s="42">
        <f>VLOOKUP(C620,[1]Sheet2!$A$1:$AS$610,6,FALSE)</f>
        <v>5730000000</v>
      </c>
      <c r="I620" s="42">
        <f>VLOOKUP(C620,[1]Sheet2!$A$1:$AS$610,7,FALSE)</f>
        <v>5005000000</v>
      </c>
      <c r="J620" s="42">
        <f>VLOOKUP(C620,[1]Sheet2!$A$1:$AS$610,8,FALSE)</f>
        <v>1100000000</v>
      </c>
      <c r="K620" s="42">
        <f>VLOOKUP(C620,[1]Sheet2!$A$1:$AS$610,9,FALSE)</f>
        <v>8583168000</v>
      </c>
      <c r="L620" s="42">
        <f t="shared" si="529"/>
        <v>652184613000</v>
      </c>
      <c r="M620" s="42">
        <f>VLOOKUP(C620,[1]Sheet2!$A$1:$AS$610,11,FALSE)</f>
        <v>32057886000</v>
      </c>
      <c r="N620" s="42">
        <f>VLOOKUP(C620,[1]Sheet2!$A$1:$AS$610,12,FALSE)</f>
        <v>471142878000</v>
      </c>
      <c r="O620" s="42">
        <f>VLOOKUP(C620,[1]Sheet2!$A$1:$AS$610,13,FALSE)</f>
        <v>148983849000</v>
      </c>
      <c r="P620" s="42">
        <f t="shared" si="530"/>
        <v>84304559000</v>
      </c>
      <c r="Q620" s="42">
        <f>VLOOKUP(C620,[1]Sheet2!$A$1:$AS$610,15,FALSE)</f>
        <v>0</v>
      </c>
      <c r="R620" s="42">
        <f>VLOOKUP(C620,[1]Sheet2!$A$1:$AS$610,16,FALSE)</f>
        <v>0</v>
      </c>
      <c r="S620" s="42">
        <f>VLOOKUP(C620,[1]Sheet2!$A$1:$AS$610,17,FALSE)</f>
        <v>6477428000</v>
      </c>
      <c r="T620" s="42">
        <f>VLOOKUP(C620,[1]Sheet2!$A$1:$AS$610,18,FALSE)</f>
        <v>14618023000</v>
      </c>
      <c r="U620" s="42">
        <f>VLOOKUP(C620,[1]Sheet2!$A$1:$AS$610,19,FALSE)</f>
        <v>63209108000</v>
      </c>
      <c r="V620" s="42">
        <f t="shared" si="531"/>
        <v>795649717005</v>
      </c>
      <c r="W620" s="42">
        <f t="shared" si="532"/>
        <v>359017866822.14001</v>
      </c>
      <c r="X620" s="42">
        <f>VLOOKUP(C620,[1]Sheet2!$A$1:$AS$610,22,FALSE)</f>
        <v>216805947217.14001</v>
      </c>
      <c r="Y620" s="42">
        <f>VLOOKUP(C620,[1]Sheet2!$A$1:$AS$610,23,FALSE)</f>
        <v>0</v>
      </c>
      <c r="Z620" s="42">
        <f>VLOOKUP(C620,[1]Sheet2!$A$1:$AS$610,24,FALSE)</f>
        <v>0</v>
      </c>
      <c r="AA620" s="42">
        <f>VLOOKUP(C620,[1]Sheet2!$A$1:$AS$610,25,FALSE)</f>
        <v>6335000000</v>
      </c>
      <c r="AB620" s="42">
        <f>VLOOKUP(C620,[1]Sheet2!$A$1:$AS$610,26,FALSE)</f>
        <v>0</v>
      </c>
      <c r="AC620" s="42">
        <f>VLOOKUP(C620,[1]Sheet2!$A$1:$AS$610,27,FALSE)</f>
        <v>1073500000</v>
      </c>
      <c r="AD620" s="42">
        <f>VLOOKUP(C620,[1]Sheet2!$A$1:$AS$610,28,FALSE)</f>
        <v>133803419605</v>
      </c>
      <c r="AE620" s="42">
        <f>VLOOKUP(C620,[1]Sheet2!$A$1:$AS$610,29,FALSE)</f>
        <v>1000000000</v>
      </c>
      <c r="AF620" s="42">
        <f t="shared" si="533"/>
        <v>436631850182.85999</v>
      </c>
      <c r="AG620" s="42">
        <f>VLOOKUP(C620,[1]Sheet2!$A$1:$AS$610,31,FALSE)</f>
        <v>37511303000</v>
      </c>
      <c r="AH620" s="42">
        <f>VLOOKUP(C620,[1]Sheet2!$A$1:$AS$610,32,FALSE)</f>
        <v>229248918190.85999</v>
      </c>
      <c r="AI620" s="42">
        <f>VLOOKUP(C620,[1]Sheet2!$A$1:$AS$610,33,FALSE)</f>
        <v>169871628992</v>
      </c>
      <c r="AJ620" s="42">
        <f t="shared" si="534"/>
        <v>50000000000</v>
      </c>
      <c r="AK620" s="42">
        <f>VLOOKUP(C620,[1]Sheet2!$A$1:$AS$610,35,FALSE)</f>
        <v>50000000000</v>
      </c>
      <c r="AL620" s="42">
        <f>VLOOKUP(C620,[1]Sheet2!$A$1:$AS$610,36,FALSE)</f>
        <v>0</v>
      </c>
      <c r="AM620" s="42">
        <f>VLOOKUP(C620,[1]Sheet2!$A$1:$AS$610,37,FALSE)</f>
        <v>0</v>
      </c>
      <c r="AN620" s="42">
        <f>VLOOKUP(C620,[1]Sheet2!$A$1:$AS$610,38,FALSE)</f>
        <v>0</v>
      </c>
      <c r="AO620" s="42">
        <f>VLOOKUP(C620,[1]Sheet2!$A$1:$AS$610,39,FALSE)</f>
        <v>0</v>
      </c>
      <c r="AP620" s="42">
        <f>VLOOKUP(C620,[1]Sheet2!$A$1:$AS$610,40,FALSE)</f>
        <v>0</v>
      </c>
      <c r="AQ620" s="42">
        <f t="shared" si="535"/>
        <v>0</v>
      </c>
      <c r="AR620" s="42">
        <f>VLOOKUP(C620,[1]Sheet2!$A$1:$AS$610,42,FALSE)</f>
        <v>0</v>
      </c>
      <c r="AS620" s="42">
        <f>VLOOKUP(C620,[1]Sheet2!$A$1:$AS$610,43,FALSE)</f>
        <v>0</v>
      </c>
      <c r="AT620" s="42">
        <f>VLOOKUP(C620,[1]Sheet2!$A$1:$AS$610,44,FALSE)</f>
        <v>0</v>
      </c>
      <c r="AU620" s="42">
        <f>VLOOKUP(C620,[1]Sheet2!$A$1:$AS$610,45,FALSE)</f>
        <v>0</v>
      </c>
      <c r="AV620" s="43">
        <f t="shared" si="536"/>
        <v>-38742377005</v>
      </c>
      <c r="AW620" s="43">
        <f t="shared" si="553"/>
        <v>50000000000</v>
      </c>
      <c r="AX620" s="44">
        <f t="shared" si="506"/>
        <v>11257622995</v>
      </c>
    </row>
    <row r="621" spans="1:50" s="45" customFormat="1" ht="15" customHeight="1" x14ac:dyDescent="0.25">
      <c r="A621" s="37">
        <f t="shared" si="555"/>
        <v>463</v>
      </c>
      <c r="B621" s="37">
        <f t="shared" si="555"/>
        <v>7</v>
      </c>
      <c r="C621" s="38" t="s">
        <v>710</v>
      </c>
      <c r="D621" s="39" t="s">
        <v>92</v>
      </c>
      <c r="E621" s="40">
        <v>42717</v>
      </c>
      <c r="F621" s="41">
        <f t="shared" si="527"/>
        <v>665200230250</v>
      </c>
      <c r="G621" s="42">
        <f t="shared" si="528"/>
        <v>27335000000</v>
      </c>
      <c r="H621" s="42">
        <v>20175000000</v>
      </c>
      <c r="I621" s="42">
        <v>5425000000</v>
      </c>
      <c r="J621" s="42">
        <v>250000000</v>
      </c>
      <c r="K621" s="42">
        <v>1485000000</v>
      </c>
      <c r="L621" s="42">
        <f t="shared" si="529"/>
        <v>502864358000</v>
      </c>
      <c r="M621" s="42">
        <v>14619584000</v>
      </c>
      <c r="N621" s="42">
        <v>391831857000</v>
      </c>
      <c r="O621" s="42">
        <v>96412917000</v>
      </c>
      <c r="P621" s="42">
        <f t="shared" si="530"/>
        <v>135000872250</v>
      </c>
      <c r="Q621" s="42">
        <v>0</v>
      </c>
      <c r="R621" s="42">
        <v>0</v>
      </c>
      <c r="S621" s="42">
        <v>14743196250</v>
      </c>
      <c r="T621" s="42">
        <v>50854846000</v>
      </c>
      <c r="U621" s="42">
        <v>69402830000</v>
      </c>
      <c r="V621" s="42">
        <f t="shared" si="531"/>
        <v>710543397212</v>
      </c>
      <c r="W621" s="42">
        <f t="shared" si="532"/>
        <v>307829585378</v>
      </c>
      <c r="X621" s="42">
        <v>184636245894</v>
      </c>
      <c r="Y621" s="42">
        <v>0</v>
      </c>
      <c r="Z621" s="42">
        <v>3000000000</v>
      </c>
      <c r="AA621" s="42">
        <v>6725000000</v>
      </c>
      <c r="AB621" s="42">
        <v>2175395084</v>
      </c>
      <c r="AC621" s="42">
        <v>0</v>
      </c>
      <c r="AD621" s="42">
        <v>110292944400</v>
      </c>
      <c r="AE621" s="42">
        <v>1000000000</v>
      </c>
      <c r="AF621" s="42">
        <f t="shared" si="533"/>
        <v>402713811834</v>
      </c>
      <c r="AG621" s="42">
        <v>45203168510</v>
      </c>
      <c r="AH621" s="42">
        <v>144509661485</v>
      </c>
      <c r="AI621" s="42">
        <v>213000981839</v>
      </c>
      <c r="AJ621" s="42">
        <f t="shared" si="534"/>
        <v>45343166962</v>
      </c>
      <c r="AK621" s="42">
        <v>45343166962</v>
      </c>
      <c r="AL621" s="42">
        <v>0</v>
      </c>
      <c r="AM621" s="42">
        <v>0</v>
      </c>
      <c r="AN621" s="42">
        <v>0</v>
      </c>
      <c r="AO621" s="42">
        <v>0</v>
      </c>
      <c r="AP621" s="42">
        <v>0</v>
      </c>
      <c r="AQ621" s="42">
        <f t="shared" si="535"/>
        <v>0</v>
      </c>
      <c r="AR621" s="42">
        <v>0</v>
      </c>
      <c r="AS621" s="42">
        <v>0</v>
      </c>
      <c r="AT621" s="42">
        <v>0</v>
      </c>
      <c r="AU621" s="42">
        <v>0</v>
      </c>
      <c r="AV621" s="43">
        <f t="shared" si="536"/>
        <v>-45343166962</v>
      </c>
      <c r="AW621" s="43">
        <f t="shared" si="553"/>
        <v>45343166962</v>
      </c>
      <c r="AX621" s="44">
        <f t="shared" si="506"/>
        <v>0</v>
      </c>
    </row>
    <row r="622" spans="1:50" s="45" customFormat="1" ht="15" customHeight="1" x14ac:dyDescent="0.25">
      <c r="A622" s="46">
        <f t="shared" si="555"/>
        <v>464</v>
      </c>
      <c r="B622" s="46">
        <f t="shared" si="555"/>
        <v>8</v>
      </c>
      <c r="C622" s="47" t="s">
        <v>711</v>
      </c>
      <c r="D622" s="58" t="s">
        <v>90</v>
      </c>
      <c r="E622" s="40">
        <v>42723</v>
      </c>
      <c r="F622" s="48">
        <f t="shared" si="527"/>
        <v>528095488000</v>
      </c>
      <c r="G622" s="49">
        <f t="shared" si="528"/>
        <v>11367000000</v>
      </c>
      <c r="H622" s="49">
        <v>4185000000</v>
      </c>
      <c r="I622" s="49">
        <v>582000000</v>
      </c>
      <c r="J622" s="49">
        <v>100000000</v>
      </c>
      <c r="K622" s="49">
        <v>6500000000</v>
      </c>
      <c r="L622" s="49">
        <f t="shared" si="529"/>
        <v>451587463000</v>
      </c>
      <c r="M622" s="49">
        <v>24765260000</v>
      </c>
      <c r="N622" s="49">
        <v>339735740000</v>
      </c>
      <c r="O622" s="49">
        <v>87086463000</v>
      </c>
      <c r="P622" s="49">
        <f t="shared" si="530"/>
        <v>65141025000</v>
      </c>
      <c r="Q622" s="49">
        <v>8000000000</v>
      </c>
      <c r="R622" s="49">
        <v>0</v>
      </c>
      <c r="S622" s="49">
        <v>0</v>
      </c>
      <c r="T622" s="49">
        <v>0</v>
      </c>
      <c r="U622" s="49">
        <v>57141025000</v>
      </c>
      <c r="V622" s="49">
        <f t="shared" si="531"/>
        <v>624243703413</v>
      </c>
      <c r="W622" s="49">
        <f t="shared" si="532"/>
        <v>160600318264</v>
      </c>
      <c r="X622" s="49">
        <v>56775725064</v>
      </c>
      <c r="Y622" s="49">
        <v>0</v>
      </c>
      <c r="Z622" s="49">
        <v>0</v>
      </c>
      <c r="AA622" s="49">
        <v>7006764200</v>
      </c>
      <c r="AB622" s="49">
        <v>1500000000</v>
      </c>
      <c r="AC622" s="49">
        <v>476700000</v>
      </c>
      <c r="AD622" s="49">
        <v>93841129000</v>
      </c>
      <c r="AE622" s="49">
        <v>1000000000</v>
      </c>
      <c r="AF622" s="49">
        <f t="shared" si="533"/>
        <v>463643385149</v>
      </c>
      <c r="AG622" s="49">
        <v>37115124900</v>
      </c>
      <c r="AH622" s="49">
        <v>142267507400</v>
      </c>
      <c r="AI622" s="49">
        <v>284260752849</v>
      </c>
      <c r="AJ622" s="49">
        <f t="shared" si="534"/>
        <v>105145279613</v>
      </c>
      <c r="AK622" s="49">
        <v>105145279613</v>
      </c>
      <c r="AL622" s="49">
        <v>0</v>
      </c>
      <c r="AM622" s="49">
        <v>0</v>
      </c>
      <c r="AN622" s="49">
        <v>0</v>
      </c>
      <c r="AO622" s="49">
        <v>0</v>
      </c>
      <c r="AP622" s="49">
        <v>0</v>
      </c>
      <c r="AQ622" s="49">
        <f t="shared" si="535"/>
        <v>8997064200</v>
      </c>
      <c r="AR622" s="49">
        <v>0</v>
      </c>
      <c r="AS622" s="49">
        <v>1500000000</v>
      </c>
      <c r="AT622" s="49">
        <v>7497064200</v>
      </c>
      <c r="AU622" s="49">
        <v>0</v>
      </c>
      <c r="AV622" s="50">
        <f t="shared" si="536"/>
        <v>-96148215413</v>
      </c>
      <c r="AW622" s="50">
        <f t="shared" si="553"/>
        <v>96148215413</v>
      </c>
      <c r="AX622" s="44">
        <f t="shared" si="506"/>
        <v>0</v>
      </c>
    </row>
    <row r="623" spans="1:50" s="45" customFormat="1" ht="15" customHeight="1" x14ac:dyDescent="0.25">
      <c r="A623" s="37">
        <f t="shared" si="555"/>
        <v>465</v>
      </c>
      <c r="B623" s="37">
        <f t="shared" si="555"/>
        <v>9</v>
      </c>
      <c r="C623" s="47" t="s">
        <v>712</v>
      </c>
      <c r="D623" s="39" t="s">
        <v>94</v>
      </c>
      <c r="E623" s="40">
        <v>42733</v>
      </c>
      <c r="F623" s="48">
        <f t="shared" si="527"/>
        <v>947475903600</v>
      </c>
      <c r="G623" s="49">
        <f t="shared" si="528"/>
        <v>88249257600</v>
      </c>
      <c r="H623" s="49">
        <v>43750000000</v>
      </c>
      <c r="I623" s="49">
        <v>29780000000</v>
      </c>
      <c r="J623" s="49">
        <v>2000000000</v>
      </c>
      <c r="K623" s="49">
        <v>12719257600</v>
      </c>
      <c r="L623" s="49">
        <f t="shared" si="529"/>
        <v>775964992000</v>
      </c>
      <c r="M623" s="49">
        <v>27662832000</v>
      </c>
      <c r="N623" s="49">
        <v>621354106000</v>
      </c>
      <c r="O623" s="49">
        <v>126948054000</v>
      </c>
      <c r="P623" s="49">
        <f t="shared" si="530"/>
        <v>83261654000</v>
      </c>
      <c r="Q623" s="49">
        <v>0</v>
      </c>
      <c r="R623" s="49">
        <v>0</v>
      </c>
      <c r="S623" s="49">
        <v>27850000000</v>
      </c>
      <c r="T623" s="49">
        <v>55411654000</v>
      </c>
      <c r="U623" s="49">
        <v>0</v>
      </c>
      <c r="V623" s="49">
        <f t="shared" si="531"/>
        <v>987474277600</v>
      </c>
      <c r="W623" s="49">
        <f t="shared" si="532"/>
        <v>412386450407</v>
      </c>
      <c r="X623" s="49">
        <v>393672840687</v>
      </c>
      <c r="Y623" s="49">
        <v>0</v>
      </c>
      <c r="Z623" s="49">
        <v>0</v>
      </c>
      <c r="AA623" s="49">
        <v>8500000000</v>
      </c>
      <c r="AB623" s="49">
        <v>5400500000</v>
      </c>
      <c r="AC623" s="49">
        <v>0</v>
      </c>
      <c r="AD623" s="49">
        <v>813109720</v>
      </c>
      <c r="AE623" s="49">
        <v>4000000000</v>
      </c>
      <c r="AF623" s="49">
        <f t="shared" si="533"/>
        <v>575087827193</v>
      </c>
      <c r="AG623" s="49">
        <v>103058292438</v>
      </c>
      <c r="AH623" s="49">
        <v>255188008792</v>
      </c>
      <c r="AI623" s="49">
        <v>216841525963</v>
      </c>
      <c r="AJ623" s="49">
        <f t="shared" si="534"/>
        <v>42998374000</v>
      </c>
      <c r="AK623" s="49">
        <v>42998374000</v>
      </c>
      <c r="AL623" s="49">
        <v>0</v>
      </c>
      <c r="AM623" s="49">
        <v>0</v>
      </c>
      <c r="AN623" s="49">
        <v>0</v>
      </c>
      <c r="AO623" s="49">
        <v>0</v>
      </c>
      <c r="AP623" s="49">
        <v>0</v>
      </c>
      <c r="AQ623" s="49">
        <f t="shared" si="535"/>
        <v>3000000000</v>
      </c>
      <c r="AR623" s="49">
        <v>0</v>
      </c>
      <c r="AS623" s="49">
        <v>3000000000</v>
      </c>
      <c r="AT623" s="49">
        <v>0</v>
      </c>
      <c r="AU623" s="49">
        <v>0</v>
      </c>
      <c r="AV623" s="50">
        <f t="shared" si="536"/>
        <v>-39998374000</v>
      </c>
      <c r="AW623" s="50">
        <f t="shared" si="553"/>
        <v>39998374000</v>
      </c>
      <c r="AX623" s="44">
        <f t="shared" si="506"/>
        <v>0</v>
      </c>
    </row>
    <row r="624" spans="1:50" s="45" customFormat="1" ht="15" customHeight="1" x14ac:dyDescent="0.25">
      <c r="A624" s="37">
        <f t="shared" si="555"/>
        <v>466</v>
      </c>
      <c r="B624" s="37">
        <f t="shared" si="555"/>
        <v>10</v>
      </c>
      <c r="C624" s="38" t="s">
        <v>713</v>
      </c>
      <c r="D624" s="39" t="s">
        <v>96</v>
      </c>
      <c r="E624" s="40">
        <v>42726</v>
      </c>
      <c r="F624" s="41">
        <f t="shared" si="527"/>
        <v>756574313410</v>
      </c>
      <c r="G624" s="42">
        <f t="shared" si="528"/>
        <v>45525211410</v>
      </c>
      <c r="H624" s="42">
        <v>6580000000</v>
      </c>
      <c r="I624" s="42">
        <v>29967211410</v>
      </c>
      <c r="J624" s="42">
        <v>1200000000</v>
      </c>
      <c r="K624" s="42">
        <v>7778000000</v>
      </c>
      <c r="L624" s="42">
        <f t="shared" si="529"/>
        <v>626686038000</v>
      </c>
      <c r="M624" s="42">
        <v>17383240000</v>
      </c>
      <c r="N624" s="42">
        <v>554976092000</v>
      </c>
      <c r="O624" s="42">
        <v>54326706000</v>
      </c>
      <c r="P624" s="42">
        <f t="shared" si="530"/>
        <v>84363064000</v>
      </c>
      <c r="Q624" s="42">
        <v>2000000000</v>
      </c>
      <c r="R624" s="42">
        <v>0</v>
      </c>
      <c r="S624" s="42">
        <v>5750000000</v>
      </c>
      <c r="T624" s="42">
        <v>35618559000</v>
      </c>
      <c r="U624" s="42">
        <v>40994505000</v>
      </c>
      <c r="V624" s="42">
        <f t="shared" si="531"/>
        <v>778911611895</v>
      </c>
      <c r="W624" s="42">
        <f t="shared" si="532"/>
        <v>433343135307</v>
      </c>
      <c r="X624" s="42">
        <v>326984977107</v>
      </c>
      <c r="Y624" s="42">
        <v>0</v>
      </c>
      <c r="Z624" s="42">
        <v>0</v>
      </c>
      <c r="AA624" s="42">
        <v>4214800000</v>
      </c>
      <c r="AB624" s="42">
        <v>500000000</v>
      </c>
      <c r="AC624" s="42">
        <v>0</v>
      </c>
      <c r="AD624" s="42">
        <v>98643358200</v>
      </c>
      <c r="AE624" s="42">
        <v>3000000000</v>
      </c>
      <c r="AF624" s="42">
        <f t="shared" si="533"/>
        <v>345568476588</v>
      </c>
      <c r="AG624" s="42">
        <v>41161848718</v>
      </c>
      <c r="AH624" s="42">
        <v>200769409502</v>
      </c>
      <c r="AI624" s="42">
        <v>103637218368</v>
      </c>
      <c r="AJ624" s="42">
        <f t="shared" si="534"/>
        <v>30837298485</v>
      </c>
      <c r="AK624" s="42">
        <v>30837298485</v>
      </c>
      <c r="AL624" s="42">
        <v>0</v>
      </c>
      <c r="AM624" s="42">
        <v>0</v>
      </c>
      <c r="AN624" s="42">
        <v>0</v>
      </c>
      <c r="AO624" s="42">
        <v>0</v>
      </c>
      <c r="AP624" s="42">
        <v>0</v>
      </c>
      <c r="AQ624" s="42">
        <f t="shared" si="535"/>
        <v>8500000000</v>
      </c>
      <c r="AR624" s="42">
        <v>0</v>
      </c>
      <c r="AS624" s="42">
        <v>8500000000</v>
      </c>
      <c r="AT624" s="42">
        <v>0</v>
      </c>
      <c r="AU624" s="42">
        <v>0</v>
      </c>
      <c r="AV624" s="43">
        <f t="shared" si="536"/>
        <v>-22337298485</v>
      </c>
      <c r="AW624" s="43">
        <f t="shared" si="553"/>
        <v>22337298485</v>
      </c>
      <c r="AX624" s="44">
        <f t="shared" si="506"/>
        <v>0</v>
      </c>
    </row>
    <row r="625" spans="1:50" s="45" customFormat="1" ht="15" customHeight="1" x14ac:dyDescent="0.25">
      <c r="A625" s="51" t="s">
        <v>121</v>
      </c>
      <c r="B625" s="51" t="s">
        <v>121</v>
      </c>
      <c r="C625" s="52" t="s">
        <v>122</v>
      </c>
      <c r="D625" s="53"/>
      <c r="E625" s="53"/>
      <c r="F625" s="54">
        <f>SUM(F615:F622)</f>
        <v>6684489310298.04</v>
      </c>
      <c r="G625" s="54">
        <f t="shared" ref="G625:AX625" si="556">SUM(G615:G622)</f>
        <v>343219927753.04004</v>
      </c>
      <c r="H625" s="54">
        <f t="shared" si="556"/>
        <v>81730761000</v>
      </c>
      <c r="I625" s="54">
        <f t="shared" si="556"/>
        <v>69121088478.040009</v>
      </c>
      <c r="J625" s="54">
        <f t="shared" si="556"/>
        <v>4058014985</v>
      </c>
      <c r="K625" s="54">
        <f t="shared" si="556"/>
        <v>188310063290</v>
      </c>
      <c r="L625" s="54">
        <f t="shared" si="556"/>
        <v>5270023110643</v>
      </c>
      <c r="M625" s="54">
        <f t="shared" si="556"/>
        <v>350167070581</v>
      </c>
      <c r="N625" s="54">
        <f t="shared" si="556"/>
        <v>3813317850062</v>
      </c>
      <c r="O625" s="54">
        <f t="shared" si="556"/>
        <v>1106538190000</v>
      </c>
      <c r="P625" s="54">
        <f t="shared" si="556"/>
        <v>1071246271902</v>
      </c>
      <c r="Q625" s="54">
        <f t="shared" si="556"/>
        <v>8000000000</v>
      </c>
      <c r="R625" s="54">
        <f t="shared" si="556"/>
        <v>12000000000</v>
      </c>
      <c r="S625" s="54">
        <f t="shared" si="556"/>
        <v>95783061902</v>
      </c>
      <c r="T625" s="54">
        <f t="shared" si="556"/>
        <v>164051303000</v>
      </c>
      <c r="U625" s="54">
        <f t="shared" si="556"/>
        <v>791411907000</v>
      </c>
      <c r="V625" s="54">
        <f t="shared" si="556"/>
        <v>7148919475981.9697</v>
      </c>
      <c r="W625" s="54">
        <f t="shared" si="556"/>
        <v>3077362765767.2603</v>
      </c>
      <c r="X625" s="54">
        <f t="shared" si="556"/>
        <v>1732470208272.2603</v>
      </c>
      <c r="Y625" s="54">
        <f t="shared" si="556"/>
        <v>7000000000</v>
      </c>
      <c r="Z625" s="54">
        <f t="shared" si="556"/>
        <v>8200000000</v>
      </c>
      <c r="AA625" s="54">
        <f t="shared" si="556"/>
        <v>84855560200</v>
      </c>
      <c r="AB625" s="54">
        <f t="shared" si="556"/>
        <v>17700395084</v>
      </c>
      <c r="AC625" s="54">
        <f t="shared" si="556"/>
        <v>2660200000</v>
      </c>
      <c r="AD625" s="54">
        <f t="shared" si="556"/>
        <v>1215226402211</v>
      </c>
      <c r="AE625" s="54">
        <f t="shared" si="556"/>
        <v>9250000000</v>
      </c>
      <c r="AF625" s="54">
        <f t="shared" si="556"/>
        <v>4071556710214.71</v>
      </c>
      <c r="AG625" s="54">
        <f t="shared" si="556"/>
        <v>319662251920</v>
      </c>
      <c r="AH625" s="54">
        <f t="shared" si="556"/>
        <v>1569859981960.8599</v>
      </c>
      <c r="AI625" s="54">
        <f t="shared" si="556"/>
        <v>2182034476333.8501</v>
      </c>
      <c r="AJ625" s="54">
        <f t="shared" si="556"/>
        <v>516131496878.92999</v>
      </c>
      <c r="AK625" s="54">
        <f t="shared" si="556"/>
        <v>411878379090.92999</v>
      </c>
      <c r="AL625" s="54">
        <f t="shared" si="556"/>
        <v>0</v>
      </c>
      <c r="AM625" s="54">
        <f t="shared" si="556"/>
        <v>0</v>
      </c>
      <c r="AN625" s="54">
        <f t="shared" si="556"/>
        <v>103253117788</v>
      </c>
      <c r="AO625" s="54">
        <f t="shared" si="556"/>
        <v>0</v>
      </c>
      <c r="AP625" s="54">
        <f t="shared" si="556"/>
        <v>1000000000</v>
      </c>
      <c r="AQ625" s="54">
        <f t="shared" si="556"/>
        <v>53197064200</v>
      </c>
      <c r="AR625" s="54">
        <f t="shared" si="556"/>
        <v>0</v>
      </c>
      <c r="AS625" s="54">
        <f t="shared" si="556"/>
        <v>23700000000</v>
      </c>
      <c r="AT625" s="54">
        <f t="shared" si="556"/>
        <v>29497064200</v>
      </c>
      <c r="AU625" s="54">
        <f t="shared" si="556"/>
        <v>0</v>
      </c>
      <c r="AV625" s="54">
        <f t="shared" si="556"/>
        <v>-464430165683.92993</v>
      </c>
      <c r="AW625" s="54">
        <f t="shared" si="556"/>
        <v>462934432678.92999</v>
      </c>
      <c r="AX625" s="55">
        <f t="shared" si="556"/>
        <v>-1495733004.9999313</v>
      </c>
    </row>
    <row r="626" spans="1:50" s="45" customFormat="1" ht="15" customHeight="1" x14ac:dyDescent="0.25">
      <c r="A626" s="51" t="s">
        <v>123</v>
      </c>
      <c r="B626" s="51" t="s">
        <v>123</v>
      </c>
      <c r="C626" s="52" t="s">
        <v>124</v>
      </c>
      <c r="D626" s="53"/>
      <c r="E626" s="53"/>
      <c r="F626" s="54">
        <f>SUM(F623:F624)</f>
        <v>1704050217010</v>
      </c>
      <c r="G626" s="54">
        <f t="shared" ref="G626:AX626" si="557">SUM(G623:G624)</f>
        <v>133774469010</v>
      </c>
      <c r="H626" s="54">
        <f t="shared" si="557"/>
        <v>50330000000</v>
      </c>
      <c r="I626" s="54">
        <f t="shared" si="557"/>
        <v>59747211410</v>
      </c>
      <c r="J626" s="54">
        <f t="shared" si="557"/>
        <v>3200000000</v>
      </c>
      <c r="K626" s="54">
        <f t="shared" si="557"/>
        <v>20497257600</v>
      </c>
      <c r="L626" s="54">
        <f t="shared" si="557"/>
        <v>1402651030000</v>
      </c>
      <c r="M626" s="54">
        <f t="shared" si="557"/>
        <v>45046072000</v>
      </c>
      <c r="N626" s="54">
        <f t="shared" si="557"/>
        <v>1176330198000</v>
      </c>
      <c r="O626" s="54">
        <f t="shared" si="557"/>
        <v>181274760000</v>
      </c>
      <c r="P626" s="54">
        <f t="shared" si="557"/>
        <v>167624718000</v>
      </c>
      <c r="Q626" s="54">
        <f t="shared" si="557"/>
        <v>2000000000</v>
      </c>
      <c r="R626" s="54">
        <f t="shared" si="557"/>
        <v>0</v>
      </c>
      <c r="S626" s="54">
        <f t="shared" si="557"/>
        <v>33600000000</v>
      </c>
      <c r="T626" s="54">
        <f t="shared" si="557"/>
        <v>91030213000</v>
      </c>
      <c r="U626" s="54">
        <f t="shared" si="557"/>
        <v>40994505000</v>
      </c>
      <c r="V626" s="54">
        <f t="shared" si="557"/>
        <v>1766385889495</v>
      </c>
      <c r="W626" s="54">
        <f t="shared" si="557"/>
        <v>845729585714</v>
      </c>
      <c r="X626" s="54">
        <f t="shared" si="557"/>
        <v>720657817794</v>
      </c>
      <c r="Y626" s="54">
        <f t="shared" si="557"/>
        <v>0</v>
      </c>
      <c r="Z626" s="54">
        <f t="shared" si="557"/>
        <v>0</v>
      </c>
      <c r="AA626" s="54">
        <f t="shared" si="557"/>
        <v>12714800000</v>
      </c>
      <c r="AB626" s="54">
        <f t="shared" si="557"/>
        <v>5900500000</v>
      </c>
      <c r="AC626" s="54">
        <f t="shared" si="557"/>
        <v>0</v>
      </c>
      <c r="AD626" s="54">
        <f t="shared" si="557"/>
        <v>99456467920</v>
      </c>
      <c r="AE626" s="54">
        <f t="shared" si="557"/>
        <v>7000000000</v>
      </c>
      <c r="AF626" s="54">
        <f t="shared" si="557"/>
        <v>920656303781</v>
      </c>
      <c r="AG626" s="54">
        <f t="shared" si="557"/>
        <v>144220141156</v>
      </c>
      <c r="AH626" s="54">
        <f t="shared" si="557"/>
        <v>455957418294</v>
      </c>
      <c r="AI626" s="54">
        <f t="shared" si="557"/>
        <v>320478744331</v>
      </c>
      <c r="AJ626" s="54">
        <f t="shared" si="557"/>
        <v>73835672485</v>
      </c>
      <c r="AK626" s="54">
        <f t="shared" si="557"/>
        <v>73835672485</v>
      </c>
      <c r="AL626" s="54">
        <f t="shared" si="557"/>
        <v>0</v>
      </c>
      <c r="AM626" s="54">
        <f t="shared" si="557"/>
        <v>0</v>
      </c>
      <c r="AN626" s="54">
        <f t="shared" si="557"/>
        <v>0</v>
      </c>
      <c r="AO626" s="54">
        <f t="shared" si="557"/>
        <v>0</v>
      </c>
      <c r="AP626" s="54">
        <f t="shared" si="557"/>
        <v>0</v>
      </c>
      <c r="AQ626" s="54">
        <f t="shared" si="557"/>
        <v>11500000000</v>
      </c>
      <c r="AR626" s="54">
        <f t="shared" si="557"/>
        <v>0</v>
      </c>
      <c r="AS626" s="54">
        <f t="shared" si="557"/>
        <v>11500000000</v>
      </c>
      <c r="AT626" s="54">
        <f t="shared" si="557"/>
        <v>0</v>
      </c>
      <c r="AU626" s="54">
        <f t="shared" si="557"/>
        <v>0</v>
      </c>
      <c r="AV626" s="54">
        <f t="shared" si="557"/>
        <v>-62335672485</v>
      </c>
      <c r="AW626" s="54">
        <f t="shared" si="557"/>
        <v>62335672485</v>
      </c>
      <c r="AX626" s="55">
        <f t="shared" si="557"/>
        <v>0</v>
      </c>
    </row>
    <row r="627" spans="1:50" s="45" customFormat="1" ht="15" customHeight="1" x14ac:dyDescent="0.25">
      <c r="A627" s="51" t="s">
        <v>125</v>
      </c>
      <c r="B627" s="51" t="s">
        <v>125</v>
      </c>
      <c r="C627" s="52" t="s">
        <v>714</v>
      </c>
      <c r="D627" s="53"/>
      <c r="E627" s="53"/>
      <c r="F627" s="54">
        <f t="shared" ref="F627:AX627" si="558">F625+F626</f>
        <v>8388539527308.04</v>
      </c>
      <c r="G627" s="54">
        <f t="shared" si="558"/>
        <v>476994396763.04004</v>
      </c>
      <c r="H627" s="54">
        <f t="shared" si="558"/>
        <v>132060761000</v>
      </c>
      <c r="I627" s="54">
        <f t="shared" si="558"/>
        <v>128868299888.04001</v>
      </c>
      <c r="J627" s="54">
        <f t="shared" si="558"/>
        <v>7258014985</v>
      </c>
      <c r="K627" s="54">
        <f t="shared" si="558"/>
        <v>208807320890</v>
      </c>
      <c r="L627" s="54">
        <f t="shared" si="558"/>
        <v>6672674140643</v>
      </c>
      <c r="M627" s="54">
        <f t="shared" si="558"/>
        <v>395213142581</v>
      </c>
      <c r="N627" s="54">
        <f t="shared" si="558"/>
        <v>4989648048062</v>
      </c>
      <c r="O627" s="54">
        <f t="shared" si="558"/>
        <v>1287812950000</v>
      </c>
      <c r="P627" s="54">
        <f t="shared" si="558"/>
        <v>1238870989902</v>
      </c>
      <c r="Q627" s="54">
        <f t="shared" si="558"/>
        <v>10000000000</v>
      </c>
      <c r="R627" s="54">
        <f t="shared" si="558"/>
        <v>12000000000</v>
      </c>
      <c r="S627" s="54">
        <f t="shared" si="558"/>
        <v>129383061902</v>
      </c>
      <c r="T627" s="54">
        <f t="shared" si="558"/>
        <v>255081516000</v>
      </c>
      <c r="U627" s="54">
        <f t="shared" si="558"/>
        <v>832406412000</v>
      </c>
      <c r="V627" s="54">
        <f t="shared" si="558"/>
        <v>8915305365476.9687</v>
      </c>
      <c r="W627" s="54">
        <f t="shared" si="558"/>
        <v>3923092351481.2603</v>
      </c>
      <c r="X627" s="54">
        <f t="shared" si="558"/>
        <v>2453128026066.2603</v>
      </c>
      <c r="Y627" s="54">
        <f t="shared" si="558"/>
        <v>7000000000</v>
      </c>
      <c r="Z627" s="54">
        <f t="shared" si="558"/>
        <v>8200000000</v>
      </c>
      <c r="AA627" s="54">
        <f t="shared" si="558"/>
        <v>97570360200</v>
      </c>
      <c r="AB627" s="54">
        <f t="shared" si="558"/>
        <v>23600895084</v>
      </c>
      <c r="AC627" s="54">
        <f t="shared" si="558"/>
        <v>2660200000</v>
      </c>
      <c r="AD627" s="54">
        <f t="shared" si="558"/>
        <v>1314682870131</v>
      </c>
      <c r="AE627" s="54">
        <f t="shared" si="558"/>
        <v>16250000000</v>
      </c>
      <c r="AF627" s="54">
        <f t="shared" si="558"/>
        <v>4992213013995.71</v>
      </c>
      <c r="AG627" s="54">
        <f t="shared" si="558"/>
        <v>463882393076</v>
      </c>
      <c r="AH627" s="54">
        <f t="shared" si="558"/>
        <v>2025817400254.8599</v>
      </c>
      <c r="AI627" s="54">
        <f t="shared" si="558"/>
        <v>2502513220664.8501</v>
      </c>
      <c r="AJ627" s="54">
        <f t="shared" si="558"/>
        <v>589967169363.92993</v>
      </c>
      <c r="AK627" s="54">
        <f t="shared" si="558"/>
        <v>485714051575.92999</v>
      </c>
      <c r="AL627" s="54">
        <f t="shared" si="558"/>
        <v>0</v>
      </c>
      <c r="AM627" s="54">
        <f t="shared" si="558"/>
        <v>0</v>
      </c>
      <c r="AN627" s="54">
        <f t="shared" si="558"/>
        <v>103253117788</v>
      </c>
      <c r="AO627" s="54">
        <f t="shared" si="558"/>
        <v>0</v>
      </c>
      <c r="AP627" s="54">
        <f t="shared" si="558"/>
        <v>1000000000</v>
      </c>
      <c r="AQ627" s="54">
        <f t="shared" si="558"/>
        <v>64697064200</v>
      </c>
      <c r="AR627" s="54">
        <f t="shared" si="558"/>
        <v>0</v>
      </c>
      <c r="AS627" s="54">
        <f t="shared" si="558"/>
        <v>35200000000</v>
      </c>
      <c r="AT627" s="54">
        <f t="shared" si="558"/>
        <v>29497064200</v>
      </c>
      <c r="AU627" s="54">
        <f t="shared" si="558"/>
        <v>0</v>
      </c>
      <c r="AV627" s="54">
        <f t="shared" si="558"/>
        <v>-526765838168.92993</v>
      </c>
      <c r="AW627" s="54">
        <f t="shared" si="558"/>
        <v>525270105163.92999</v>
      </c>
      <c r="AX627" s="55">
        <f t="shared" si="558"/>
        <v>-1495733004.9999313</v>
      </c>
    </row>
    <row r="628" spans="1:50" s="45" customFormat="1" ht="15" customHeight="1" x14ac:dyDescent="0.25">
      <c r="A628" s="51" t="s">
        <v>127</v>
      </c>
      <c r="B628" s="51" t="s">
        <v>127</v>
      </c>
      <c r="C628" s="52" t="s">
        <v>715</v>
      </c>
      <c r="D628" s="53"/>
      <c r="E628" s="53"/>
      <c r="F628" s="54">
        <f t="shared" ref="F628:AX628" si="559">F627+F614</f>
        <v>11252715502010.039</v>
      </c>
      <c r="G628" s="54">
        <f t="shared" si="559"/>
        <v>963703542932.04004</v>
      </c>
      <c r="H628" s="54">
        <f t="shared" si="559"/>
        <v>496623007169</v>
      </c>
      <c r="I628" s="54">
        <f t="shared" si="559"/>
        <v>195256599888.04001</v>
      </c>
      <c r="J628" s="54">
        <f t="shared" si="559"/>
        <v>8129609985</v>
      </c>
      <c r="K628" s="54">
        <f t="shared" si="559"/>
        <v>263694325890</v>
      </c>
      <c r="L628" s="54">
        <f t="shared" si="559"/>
        <v>8519668926643</v>
      </c>
      <c r="M628" s="54">
        <f t="shared" si="559"/>
        <v>501224945581</v>
      </c>
      <c r="N628" s="54">
        <f t="shared" si="559"/>
        <v>6209073950062</v>
      </c>
      <c r="O628" s="54">
        <f t="shared" si="559"/>
        <v>1809370031000</v>
      </c>
      <c r="P628" s="54">
        <f t="shared" si="559"/>
        <v>1769343032435</v>
      </c>
      <c r="Q628" s="54">
        <f t="shared" si="559"/>
        <v>284053373653</v>
      </c>
      <c r="R628" s="54">
        <f t="shared" si="559"/>
        <v>12000000000</v>
      </c>
      <c r="S628" s="54">
        <f t="shared" si="559"/>
        <v>129383061902</v>
      </c>
      <c r="T628" s="54">
        <f t="shared" si="559"/>
        <v>315879139000</v>
      </c>
      <c r="U628" s="54">
        <f t="shared" si="559"/>
        <v>1028027457880</v>
      </c>
      <c r="V628" s="54">
        <f t="shared" si="559"/>
        <v>11564471319368.969</v>
      </c>
      <c r="W628" s="54">
        <f t="shared" si="559"/>
        <v>5056788620443.2598</v>
      </c>
      <c r="X628" s="54">
        <f t="shared" si="559"/>
        <v>3109009131236.2603</v>
      </c>
      <c r="Y628" s="54">
        <f t="shared" si="559"/>
        <v>11200000000</v>
      </c>
      <c r="Z628" s="54">
        <f t="shared" si="559"/>
        <v>13200000000</v>
      </c>
      <c r="AA628" s="54">
        <f t="shared" si="559"/>
        <v>432641960200</v>
      </c>
      <c r="AB628" s="54">
        <f t="shared" si="559"/>
        <v>29080895084</v>
      </c>
      <c r="AC628" s="54">
        <f t="shared" si="559"/>
        <v>119823763792</v>
      </c>
      <c r="AD628" s="54">
        <f t="shared" si="559"/>
        <v>1323082870131</v>
      </c>
      <c r="AE628" s="54">
        <f t="shared" si="559"/>
        <v>18750000000</v>
      </c>
      <c r="AF628" s="54">
        <f t="shared" si="559"/>
        <v>6507682698925.71</v>
      </c>
      <c r="AG628" s="54">
        <f t="shared" si="559"/>
        <v>598382107576</v>
      </c>
      <c r="AH628" s="54">
        <f t="shared" si="559"/>
        <v>2717209934242.8599</v>
      </c>
      <c r="AI628" s="54">
        <f t="shared" si="559"/>
        <v>3192090657106.8501</v>
      </c>
      <c r="AJ628" s="54">
        <f t="shared" si="559"/>
        <v>709967169363.92993</v>
      </c>
      <c r="AK628" s="54">
        <f t="shared" si="559"/>
        <v>525714051575.92999</v>
      </c>
      <c r="AL628" s="54">
        <f t="shared" si="559"/>
        <v>0</v>
      </c>
      <c r="AM628" s="54">
        <f t="shared" si="559"/>
        <v>0</v>
      </c>
      <c r="AN628" s="54">
        <f t="shared" si="559"/>
        <v>183253117788</v>
      </c>
      <c r="AO628" s="54">
        <f t="shared" si="559"/>
        <v>0</v>
      </c>
      <c r="AP628" s="54">
        <f t="shared" si="559"/>
        <v>1000000000</v>
      </c>
      <c r="AQ628" s="54">
        <f t="shared" si="559"/>
        <v>102597064200</v>
      </c>
      <c r="AR628" s="54">
        <f t="shared" si="559"/>
        <v>0</v>
      </c>
      <c r="AS628" s="54">
        <f t="shared" si="559"/>
        <v>39700000000</v>
      </c>
      <c r="AT628" s="54">
        <f t="shared" si="559"/>
        <v>62897064200</v>
      </c>
      <c r="AU628" s="54">
        <f t="shared" si="559"/>
        <v>0</v>
      </c>
      <c r="AV628" s="54">
        <f t="shared" si="559"/>
        <v>-311755817358.92993</v>
      </c>
      <c r="AW628" s="54">
        <f t="shared" si="559"/>
        <v>607370105163.92993</v>
      </c>
      <c r="AX628" s="55">
        <f t="shared" si="559"/>
        <v>295614287805.00006</v>
      </c>
    </row>
    <row r="629" spans="1:50" ht="15" customHeight="1" x14ac:dyDescent="0.25">
      <c r="A629" s="29" t="s">
        <v>716</v>
      </c>
      <c r="B629" s="29" t="s">
        <v>716</v>
      </c>
      <c r="C629" s="30" t="s">
        <v>717</v>
      </c>
      <c r="D629" s="31" t="s">
        <v>232</v>
      </c>
      <c r="E629" s="32">
        <v>42733</v>
      </c>
      <c r="F629" s="56">
        <f t="shared" si="527"/>
        <v>13968876703796</v>
      </c>
      <c r="G629" s="34">
        <f t="shared" si="528"/>
        <v>1308280585796</v>
      </c>
      <c r="H629" s="34">
        <v>1030423565000</v>
      </c>
      <c r="I629" s="34">
        <v>82930263480</v>
      </c>
      <c r="J629" s="34">
        <v>52810182602</v>
      </c>
      <c r="K629" s="34">
        <v>142116574714</v>
      </c>
      <c r="L629" s="34">
        <f t="shared" si="529"/>
        <v>4316832985000</v>
      </c>
      <c r="M629" s="34">
        <v>606163244000</v>
      </c>
      <c r="N629" s="34">
        <v>2570118273000</v>
      </c>
      <c r="O629" s="34">
        <v>1140551468000</v>
      </c>
      <c r="P629" s="34">
        <f t="shared" si="530"/>
        <v>8343763133000</v>
      </c>
      <c r="Q629" s="34">
        <v>500000000</v>
      </c>
      <c r="R629" s="34">
        <v>0</v>
      </c>
      <c r="S629" s="34">
        <v>0</v>
      </c>
      <c r="T629" s="34">
        <v>8343263133000</v>
      </c>
      <c r="U629" s="34">
        <v>0</v>
      </c>
      <c r="V629" s="34">
        <f t="shared" si="531"/>
        <v>15083876703796</v>
      </c>
      <c r="W629" s="34">
        <f t="shared" si="532"/>
        <v>8072068175855</v>
      </c>
      <c r="X629" s="34">
        <v>1358388729440</v>
      </c>
      <c r="Y629" s="34">
        <v>0</v>
      </c>
      <c r="Z629" s="34">
        <v>40000000000</v>
      </c>
      <c r="AA629" s="34">
        <v>1089144837924</v>
      </c>
      <c r="AB629" s="34">
        <v>91509700000</v>
      </c>
      <c r="AC629" s="34">
        <v>383667481485</v>
      </c>
      <c r="AD629" s="34">
        <v>5094357427006</v>
      </c>
      <c r="AE629" s="34">
        <v>15000000000</v>
      </c>
      <c r="AF629" s="34">
        <f t="shared" si="533"/>
        <v>7011808527941</v>
      </c>
      <c r="AG629" s="34">
        <v>278960841876</v>
      </c>
      <c r="AH629" s="34">
        <v>3202630586130</v>
      </c>
      <c r="AI629" s="34">
        <v>3530217099935</v>
      </c>
      <c r="AJ629" s="34">
        <f t="shared" si="534"/>
        <v>1190000000000</v>
      </c>
      <c r="AK629" s="34">
        <v>650000000000</v>
      </c>
      <c r="AL629" s="34">
        <v>540000000000</v>
      </c>
      <c r="AM629" s="34">
        <v>0</v>
      </c>
      <c r="AN629" s="34">
        <v>0</v>
      </c>
      <c r="AO629" s="34">
        <v>0</v>
      </c>
      <c r="AP629" s="34">
        <v>0</v>
      </c>
      <c r="AQ629" s="34">
        <f t="shared" si="535"/>
        <v>75000000000</v>
      </c>
      <c r="AR629" s="34">
        <v>0</v>
      </c>
      <c r="AS629" s="34">
        <v>75000000000</v>
      </c>
      <c r="AT629" s="34">
        <v>0</v>
      </c>
      <c r="AU629" s="34">
        <v>0</v>
      </c>
      <c r="AV629" s="35">
        <f t="shared" si="536"/>
        <v>-1115000000000</v>
      </c>
      <c r="AW629" s="35">
        <f t="shared" si="553"/>
        <v>1115000000000</v>
      </c>
      <c r="AX629" s="36">
        <f t="shared" si="506"/>
        <v>0</v>
      </c>
    </row>
    <row r="630" spans="1:50" s="45" customFormat="1" ht="15" customHeight="1" x14ac:dyDescent="0.25">
      <c r="A630" s="46">
        <f>A624+1</f>
        <v>467</v>
      </c>
      <c r="B630" s="46">
        <v>1</v>
      </c>
      <c r="C630" s="47" t="s">
        <v>718</v>
      </c>
      <c r="D630" s="39" t="s">
        <v>149</v>
      </c>
      <c r="E630" s="40">
        <v>42713</v>
      </c>
      <c r="F630" s="48">
        <f t="shared" si="527"/>
        <v>1497028315307</v>
      </c>
      <c r="G630" s="49">
        <f t="shared" si="528"/>
        <v>111127482566</v>
      </c>
      <c r="H630" s="49">
        <v>992784000</v>
      </c>
      <c r="I630" s="49">
        <v>4552502000</v>
      </c>
      <c r="J630" s="49">
        <v>7181492131</v>
      </c>
      <c r="K630" s="49">
        <v>98400704435</v>
      </c>
      <c r="L630" s="49">
        <f t="shared" si="529"/>
        <v>1085815058000</v>
      </c>
      <c r="M630" s="49">
        <v>37676328000</v>
      </c>
      <c r="N630" s="49">
        <v>902981187000</v>
      </c>
      <c r="O630" s="49">
        <v>145157543000</v>
      </c>
      <c r="P630" s="49">
        <f t="shared" si="530"/>
        <v>300085774741</v>
      </c>
      <c r="Q630" s="49">
        <v>0</v>
      </c>
      <c r="R630" s="49">
        <v>0</v>
      </c>
      <c r="S630" s="49">
        <v>8085039741</v>
      </c>
      <c r="T630" s="49">
        <v>113186147000</v>
      </c>
      <c r="U630" s="49">
        <v>178814588000</v>
      </c>
      <c r="V630" s="49">
        <f t="shared" si="531"/>
        <v>1497028315307</v>
      </c>
      <c r="W630" s="49">
        <f t="shared" si="532"/>
        <v>587814464777</v>
      </c>
      <c r="X630" s="49">
        <v>313785902577</v>
      </c>
      <c r="Y630" s="49">
        <v>0</v>
      </c>
      <c r="Z630" s="49">
        <v>0</v>
      </c>
      <c r="AA630" s="49">
        <v>20300000000</v>
      </c>
      <c r="AB630" s="49">
        <v>27320979000</v>
      </c>
      <c r="AC630" s="49">
        <v>0</v>
      </c>
      <c r="AD630" s="49">
        <v>225907583200</v>
      </c>
      <c r="AE630" s="49">
        <v>500000000</v>
      </c>
      <c r="AF630" s="49">
        <f t="shared" si="533"/>
        <v>909213850530</v>
      </c>
      <c r="AG630" s="49">
        <v>107556602050</v>
      </c>
      <c r="AH630" s="49">
        <v>452426871659</v>
      </c>
      <c r="AI630" s="49">
        <v>349230376821</v>
      </c>
      <c r="AJ630" s="49">
        <f t="shared" si="534"/>
        <v>0</v>
      </c>
      <c r="AK630" s="49">
        <v>0</v>
      </c>
      <c r="AL630" s="49">
        <v>0</v>
      </c>
      <c r="AM630" s="49">
        <v>0</v>
      </c>
      <c r="AN630" s="49">
        <v>0</v>
      </c>
      <c r="AO630" s="49">
        <v>0</v>
      </c>
      <c r="AP630" s="49">
        <v>0</v>
      </c>
      <c r="AQ630" s="49">
        <f t="shared" si="535"/>
        <v>0</v>
      </c>
      <c r="AR630" s="49">
        <v>0</v>
      </c>
      <c r="AS630" s="49">
        <v>0</v>
      </c>
      <c r="AT630" s="49">
        <v>0</v>
      </c>
      <c r="AU630" s="49">
        <v>0</v>
      </c>
      <c r="AV630" s="50">
        <f t="shared" si="536"/>
        <v>0</v>
      </c>
      <c r="AW630" s="50">
        <f t="shared" si="553"/>
        <v>0</v>
      </c>
      <c r="AX630" s="44">
        <f t="shared" si="506"/>
        <v>0</v>
      </c>
    </row>
    <row r="631" spans="1:50" s="45" customFormat="1" ht="15" customHeight="1" x14ac:dyDescent="0.25">
      <c r="A631" s="37">
        <f t="shared" ref="A631:B646" si="560">A630+1</f>
        <v>468</v>
      </c>
      <c r="B631" s="37">
        <f t="shared" si="560"/>
        <v>2</v>
      </c>
      <c r="C631" s="47" t="s">
        <v>719</v>
      </c>
      <c r="D631" s="39" t="s">
        <v>103</v>
      </c>
      <c r="E631" s="40">
        <v>42751</v>
      </c>
      <c r="F631" s="48">
        <f t="shared" si="527"/>
        <v>1370342850204.51</v>
      </c>
      <c r="G631" s="49">
        <f t="shared" si="528"/>
        <v>188508388138</v>
      </c>
      <c r="H631" s="49">
        <v>11310000000</v>
      </c>
      <c r="I631" s="49">
        <v>9357709650</v>
      </c>
      <c r="J631" s="49">
        <v>600000000</v>
      </c>
      <c r="K631" s="49">
        <v>167240678488</v>
      </c>
      <c r="L631" s="49">
        <f t="shared" si="529"/>
        <v>774011312000</v>
      </c>
      <c r="M631" s="49">
        <v>35133964000</v>
      </c>
      <c r="N631" s="49">
        <v>599365787000</v>
      </c>
      <c r="O631" s="49">
        <v>139511561000</v>
      </c>
      <c r="P631" s="49">
        <f t="shared" si="530"/>
        <v>407823150066.51001</v>
      </c>
      <c r="Q631" s="49">
        <v>1250000000</v>
      </c>
      <c r="R631" s="49">
        <v>0</v>
      </c>
      <c r="S631" s="49">
        <v>18020033773</v>
      </c>
      <c r="T631" s="49">
        <v>100104193000</v>
      </c>
      <c r="U631" s="49">
        <v>288448923293.51001</v>
      </c>
      <c r="V631" s="49">
        <f t="shared" si="531"/>
        <v>1432329617957.51</v>
      </c>
      <c r="W631" s="49">
        <f t="shared" si="532"/>
        <v>731542228809.97998</v>
      </c>
      <c r="X631" s="49">
        <v>436541400471.97998</v>
      </c>
      <c r="Y631" s="49">
        <v>5996857338</v>
      </c>
      <c r="Z631" s="49">
        <v>0</v>
      </c>
      <c r="AA631" s="49">
        <v>71710377000</v>
      </c>
      <c r="AB631" s="49">
        <v>1000000000</v>
      </c>
      <c r="AC631" s="49">
        <v>0</v>
      </c>
      <c r="AD631" s="49">
        <v>215793594000</v>
      </c>
      <c r="AE631" s="49">
        <v>500000000</v>
      </c>
      <c r="AF631" s="49">
        <f t="shared" si="533"/>
        <v>700787389147.53003</v>
      </c>
      <c r="AG631" s="49">
        <v>71254729696</v>
      </c>
      <c r="AH631" s="49">
        <v>334827549371.51001</v>
      </c>
      <c r="AI631" s="49">
        <v>294705110080.02002</v>
      </c>
      <c r="AJ631" s="49">
        <f t="shared" si="534"/>
        <v>146271767753</v>
      </c>
      <c r="AK631" s="49">
        <v>0</v>
      </c>
      <c r="AL631" s="49">
        <v>0</v>
      </c>
      <c r="AM631" s="49">
        <v>66271767753</v>
      </c>
      <c r="AN631" s="49">
        <v>80000000000</v>
      </c>
      <c r="AO631" s="49">
        <v>0</v>
      </c>
      <c r="AP631" s="49">
        <v>0</v>
      </c>
      <c r="AQ631" s="49">
        <f t="shared" si="535"/>
        <v>84285000000</v>
      </c>
      <c r="AR631" s="49">
        <v>0</v>
      </c>
      <c r="AS631" s="49">
        <v>4285000000</v>
      </c>
      <c r="AT631" s="49">
        <v>80000000000</v>
      </c>
      <c r="AU631" s="49">
        <v>0</v>
      </c>
      <c r="AV631" s="50">
        <f t="shared" si="536"/>
        <v>-61986767753</v>
      </c>
      <c r="AW631" s="50">
        <f t="shared" si="553"/>
        <v>61986767753</v>
      </c>
      <c r="AX631" s="44">
        <f t="shared" si="506"/>
        <v>0</v>
      </c>
    </row>
    <row r="632" spans="1:50" s="45" customFormat="1" ht="15" customHeight="1" x14ac:dyDescent="0.25">
      <c r="A632" s="37">
        <f t="shared" si="560"/>
        <v>469</v>
      </c>
      <c r="B632" s="37">
        <f t="shared" si="560"/>
        <v>3</v>
      </c>
      <c r="C632" s="38" t="s">
        <v>720</v>
      </c>
      <c r="D632" s="39" t="s">
        <v>103</v>
      </c>
      <c r="E632" s="40">
        <v>42765</v>
      </c>
      <c r="F632" s="41">
        <f t="shared" si="527"/>
        <v>1247985737741</v>
      </c>
      <c r="G632" s="42">
        <f t="shared" si="528"/>
        <v>23235744241</v>
      </c>
      <c r="H632" s="42">
        <f>VLOOKUP(C632,[1]Sheet2!$A$1:$AS$610,6,FALSE)</f>
        <v>2114018607</v>
      </c>
      <c r="I632" s="42">
        <f>VLOOKUP(C632,[1]Sheet2!$A$1:$AS$610,7,FALSE)</f>
        <v>1282990000</v>
      </c>
      <c r="J632" s="42">
        <f>VLOOKUP(C632,[1]Sheet2!$A$1:$AS$610,8,FALSE)</f>
        <v>1604931634</v>
      </c>
      <c r="K632" s="42">
        <f>VLOOKUP(C632,[1]Sheet2!$A$1:$AS$610,9,FALSE)</f>
        <v>18233804000</v>
      </c>
      <c r="L632" s="42">
        <f t="shared" si="529"/>
        <v>994576264700</v>
      </c>
      <c r="M632" s="42">
        <f>VLOOKUP(C632,[1]Sheet2!$A$1:$AS$610,11,FALSE)</f>
        <v>27425838700</v>
      </c>
      <c r="N632" s="42">
        <f>VLOOKUP(C632,[1]Sheet2!$A$1:$AS$610,12,FALSE)</f>
        <v>839081305000</v>
      </c>
      <c r="O632" s="42">
        <f>VLOOKUP(C632,[1]Sheet2!$A$1:$AS$610,13,FALSE)</f>
        <v>128069121000</v>
      </c>
      <c r="P632" s="42">
        <f t="shared" si="530"/>
        <v>230173728800</v>
      </c>
      <c r="Q632" s="42">
        <f>VLOOKUP(C632,[1]Sheet2!$A$1:$AS$610,15,FALSE)</f>
        <v>0</v>
      </c>
      <c r="R632" s="42">
        <f>VLOOKUP(C632,[1]Sheet2!$A$1:$AS$610,16,FALSE)</f>
        <v>0</v>
      </c>
      <c r="S632" s="42">
        <f>VLOOKUP(C632,[1]Sheet2!$A$1:$AS$610,17,FALSE)</f>
        <v>3875722800</v>
      </c>
      <c r="T632" s="42">
        <f>VLOOKUP(C632,[1]Sheet2!$A$1:$AS$610,18,FALSE)</f>
        <v>110136824000</v>
      </c>
      <c r="U632" s="42">
        <f>VLOOKUP(C632,[1]Sheet2!$A$1:$AS$610,19,FALSE)</f>
        <v>116161182000</v>
      </c>
      <c r="V632" s="42">
        <f t="shared" si="531"/>
        <v>1262423235741</v>
      </c>
      <c r="W632" s="42">
        <f t="shared" si="532"/>
        <v>599183566177.59009</v>
      </c>
      <c r="X632" s="42">
        <f>VLOOKUP(C632,[1]Sheet2!$A$1:$AS$610,22,FALSE)</f>
        <v>320655144567.59003</v>
      </c>
      <c r="Y632" s="42">
        <f>VLOOKUP(C632,[1]Sheet2!$A$1:$AS$610,23,FALSE)</f>
        <v>0</v>
      </c>
      <c r="Z632" s="42">
        <f>VLOOKUP(C632,[1]Sheet2!$A$1:$AS$610,24,FALSE)</f>
        <v>0</v>
      </c>
      <c r="AA632" s="42">
        <f>VLOOKUP(C632,[1]Sheet2!$A$1:$AS$610,25,FALSE)</f>
        <v>35612127240</v>
      </c>
      <c r="AB632" s="42">
        <f>VLOOKUP(C632,[1]Sheet2!$A$1:$AS$610,26,FALSE)</f>
        <v>18419000000</v>
      </c>
      <c r="AC632" s="42">
        <f>VLOOKUP(C632,[1]Sheet2!$A$1:$AS$610,27,FALSE)</f>
        <v>0</v>
      </c>
      <c r="AD632" s="42">
        <f>VLOOKUP(C632,[1]Sheet2!$A$1:$AS$610,28,FALSE)</f>
        <v>224497294370</v>
      </c>
      <c r="AE632" s="42">
        <f>VLOOKUP(C632,[1]Sheet2!$A$1:$AS$610,29,FALSE)</f>
        <v>0</v>
      </c>
      <c r="AF632" s="42">
        <f t="shared" si="533"/>
        <v>663239669563.41003</v>
      </c>
      <c r="AG632" s="42">
        <f>VLOOKUP(C632,[1]Sheet2!$A$1:$AS$610,31,FALSE)</f>
        <v>71100126600</v>
      </c>
      <c r="AH632" s="42">
        <f>VLOOKUP(C632,[1]Sheet2!$A$1:$AS$610,32,FALSE)</f>
        <v>378171066759.81</v>
      </c>
      <c r="AI632" s="42">
        <f>VLOOKUP(C632,[1]Sheet2!$A$1:$AS$610,33,FALSE)</f>
        <v>213968476203.60001</v>
      </c>
      <c r="AJ632" s="42">
        <f t="shared" si="534"/>
        <v>14437498000</v>
      </c>
      <c r="AK632" s="42">
        <f>VLOOKUP(C632,[1]Sheet2!$A$1:$AS$610,35,FALSE)</f>
        <v>14437498000</v>
      </c>
      <c r="AL632" s="42">
        <f>VLOOKUP(C632,[1]Sheet2!$A$1:$AS$610,36,FALSE)</f>
        <v>0</v>
      </c>
      <c r="AM632" s="42">
        <f>VLOOKUP(C632,[1]Sheet2!$A$1:$AS$610,37,FALSE)</f>
        <v>0</v>
      </c>
      <c r="AN632" s="42">
        <f>VLOOKUP(C632,[1]Sheet2!$A$1:$AS$610,38,FALSE)</f>
        <v>0</v>
      </c>
      <c r="AO632" s="42">
        <f>VLOOKUP(C632,[1]Sheet2!$A$1:$AS$610,39,FALSE)</f>
        <v>0</v>
      </c>
      <c r="AP632" s="42">
        <f>VLOOKUP(C632,[1]Sheet2!$A$1:$AS$610,40,FALSE)</f>
        <v>0</v>
      </c>
      <c r="AQ632" s="42">
        <f t="shared" si="535"/>
        <v>0</v>
      </c>
      <c r="AR632" s="42">
        <f>VLOOKUP(C632,[1]Sheet2!$A$1:$AS$610,42,FALSE)</f>
        <v>0</v>
      </c>
      <c r="AS632" s="42">
        <f>VLOOKUP(C632,[1]Sheet2!$A$1:$AS$610,43,FALSE)</f>
        <v>0</v>
      </c>
      <c r="AT632" s="42">
        <f>VLOOKUP(C632,[1]Sheet2!$A$1:$AS$610,44,FALSE)</f>
        <v>0</v>
      </c>
      <c r="AU632" s="42">
        <f>VLOOKUP(C632,[1]Sheet2!$A$1:$AS$610,45,FALSE)</f>
        <v>0</v>
      </c>
      <c r="AV632" s="43">
        <f t="shared" si="536"/>
        <v>-14437498000</v>
      </c>
      <c r="AW632" s="43">
        <f t="shared" si="553"/>
        <v>14437498000</v>
      </c>
      <c r="AX632" s="44">
        <f t="shared" si="506"/>
        <v>0</v>
      </c>
    </row>
    <row r="633" spans="1:50" s="45" customFormat="1" ht="15" customHeight="1" x14ac:dyDescent="0.25">
      <c r="A633" s="37">
        <f t="shared" si="560"/>
        <v>470</v>
      </c>
      <c r="B633" s="37">
        <f t="shared" si="560"/>
        <v>4</v>
      </c>
      <c r="C633" s="47" t="s">
        <v>721</v>
      </c>
      <c r="D633" s="39" t="s">
        <v>103</v>
      </c>
      <c r="E633" s="40">
        <v>42765</v>
      </c>
      <c r="F633" s="48">
        <f t="shared" si="527"/>
        <v>763770271794</v>
      </c>
      <c r="G633" s="49">
        <f t="shared" si="528"/>
        <v>2600000000</v>
      </c>
      <c r="H633" s="49">
        <v>450000000</v>
      </c>
      <c r="I633" s="49">
        <v>150000000</v>
      </c>
      <c r="J633" s="49">
        <v>0</v>
      </c>
      <c r="K633" s="49">
        <v>2000000000</v>
      </c>
      <c r="L633" s="49">
        <f t="shared" si="529"/>
        <v>587937003000</v>
      </c>
      <c r="M633" s="49">
        <v>30283299000</v>
      </c>
      <c r="N633" s="49">
        <v>474206851000</v>
      </c>
      <c r="O633" s="49">
        <v>83446853000</v>
      </c>
      <c r="P633" s="49">
        <f t="shared" si="530"/>
        <v>173233268794</v>
      </c>
      <c r="Q633" s="49">
        <v>0</v>
      </c>
      <c r="R633" s="49">
        <v>0</v>
      </c>
      <c r="S633" s="49">
        <v>6506461794</v>
      </c>
      <c r="T633" s="49">
        <v>162016941000</v>
      </c>
      <c r="U633" s="49">
        <v>4709866000</v>
      </c>
      <c r="V633" s="49">
        <f t="shared" si="531"/>
        <v>717270271794</v>
      </c>
      <c r="W633" s="49">
        <f t="shared" si="532"/>
        <v>313802371555</v>
      </c>
      <c r="X633" s="49">
        <v>172966702774</v>
      </c>
      <c r="Y633" s="49">
        <v>1735539781</v>
      </c>
      <c r="Z633" s="49">
        <v>0</v>
      </c>
      <c r="AA633" s="49">
        <v>17000000000</v>
      </c>
      <c r="AB633" s="49">
        <v>8300000000</v>
      </c>
      <c r="AC633" s="49">
        <v>0</v>
      </c>
      <c r="AD633" s="49">
        <v>113300129000</v>
      </c>
      <c r="AE633" s="49">
        <v>500000000</v>
      </c>
      <c r="AF633" s="49">
        <f t="shared" si="533"/>
        <v>403467900239</v>
      </c>
      <c r="AG633" s="49">
        <v>44655664000</v>
      </c>
      <c r="AH633" s="49">
        <v>199490307533</v>
      </c>
      <c r="AI633" s="49">
        <v>159321928706</v>
      </c>
      <c r="AJ633" s="49">
        <f t="shared" si="534"/>
        <v>0</v>
      </c>
      <c r="AK633" s="49">
        <v>0</v>
      </c>
      <c r="AL633" s="49">
        <v>0</v>
      </c>
      <c r="AM633" s="49">
        <v>0</v>
      </c>
      <c r="AN633" s="49">
        <v>0</v>
      </c>
      <c r="AO633" s="49">
        <v>0</v>
      </c>
      <c r="AP633" s="49">
        <v>0</v>
      </c>
      <c r="AQ633" s="49">
        <f t="shared" si="535"/>
        <v>46500000000</v>
      </c>
      <c r="AR633" s="49">
        <v>0</v>
      </c>
      <c r="AS633" s="49">
        <v>1500000000</v>
      </c>
      <c r="AT633" s="49">
        <v>45000000000</v>
      </c>
      <c r="AU633" s="49">
        <v>0</v>
      </c>
      <c r="AV633" s="50">
        <f t="shared" si="536"/>
        <v>46500000000</v>
      </c>
      <c r="AW633" s="50">
        <f t="shared" si="553"/>
        <v>-46500000000</v>
      </c>
      <c r="AX633" s="44">
        <f t="shared" si="506"/>
        <v>0</v>
      </c>
    </row>
    <row r="634" spans="1:50" s="45" customFormat="1" ht="15" customHeight="1" x14ac:dyDescent="0.25">
      <c r="A634" s="37">
        <f t="shared" si="560"/>
        <v>471</v>
      </c>
      <c r="B634" s="37">
        <f t="shared" si="560"/>
        <v>5</v>
      </c>
      <c r="C634" s="47" t="s">
        <v>722</v>
      </c>
      <c r="D634" s="39" t="s">
        <v>103</v>
      </c>
      <c r="E634" s="40">
        <v>42744</v>
      </c>
      <c r="F634" s="48">
        <f t="shared" si="527"/>
        <v>811570392152</v>
      </c>
      <c r="G634" s="49">
        <f t="shared" si="528"/>
        <v>2795478116</v>
      </c>
      <c r="H634" s="49">
        <v>1049690554</v>
      </c>
      <c r="I634" s="49">
        <v>172950000</v>
      </c>
      <c r="J634" s="49">
        <v>587129562</v>
      </c>
      <c r="K634" s="49">
        <v>985708000</v>
      </c>
      <c r="L634" s="49">
        <f t="shared" si="529"/>
        <v>625021945000</v>
      </c>
      <c r="M634" s="49">
        <v>31851781000</v>
      </c>
      <c r="N634" s="49">
        <v>496459627000</v>
      </c>
      <c r="O634" s="49">
        <v>96710537000</v>
      </c>
      <c r="P634" s="49">
        <f t="shared" si="530"/>
        <v>183752969036</v>
      </c>
      <c r="Q634" s="49">
        <v>0</v>
      </c>
      <c r="R634" s="49">
        <v>0</v>
      </c>
      <c r="S634" s="49">
        <v>7546928036</v>
      </c>
      <c r="T634" s="49">
        <v>176206041000</v>
      </c>
      <c r="U634" s="49">
        <v>0</v>
      </c>
      <c r="V634" s="49">
        <f t="shared" si="531"/>
        <v>842373952852</v>
      </c>
      <c r="W634" s="49">
        <f t="shared" si="532"/>
        <v>410289876068</v>
      </c>
      <c r="X634" s="49">
        <v>223820765668.39001</v>
      </c>
      <c r="Y634" s="49">
        <v>0</v>
      </c>
      <c r="Z634" s="49">
        <v>7500000000</v>
      </c>
      <c r="AA634" s="49">
        <v>44003560700</v>
      </c>
      <c r="AB634" s="49">
        <v>16953200000</v>
      </c>
      <c r="AC634" s="49">
        <v>0</v>
      </c>
      <c r="AD634" s="49">
        <v>117012349699.61</v>
      </c>
      <c r="AE634" s="49">
        <v>1000000000</v>
      </c>
      <c r="AF634" s="49">
        <f t="shared" si="533"/>
        <v>432084076784</v>
      </c>
      <c r="AG634" s="49">
        <v>61684957970</v>
      </c>
      <c r="AH634" s="49">
        <v>200300528738.10001</v>
      </c>
      <c r="AI634" s="49">
        <v>170098590075.89999</v>
      </c>
      <c r="AJ634" s="49">
        <f t="shared" si="534"/>
        <v>35803560700</v>
      </c>
      <c r="AK634" s="49">
        <v>35803560700</v>
      </c>
      <c r="AL634" s="49">
        <v>0</v>
      </c>
      <c r="AM634" s="49">
        <v>0</v>
      </c>
      <c r="AN634" s="49">
        <v>0</v>
      </c>
      <c r="AO634" s="49">
        <v>0</v>
      </c>
      <c r="AP634" s="49">
        <v>0</v>
      </c>
      <c r="AQ634" s="49">
        <f t="shared" si="535"/>
        <v>5000000000</v>
      </c>
      <c r="AR634" s="49">
        <v>0</v>
      </c>
      <c r="AS634" s="49">
        <v>3000000000</v>
      </c>
      <c r="AT634" s="49">
        <v>2000000000</v>
      </c>
      <c r="AU634" s="49">
        <v>0</v>
      </c>
      <c r="AV634" s="50">
        <f t="shared" si="536"/>
        <v>-30803560700</v>
      </c>
      <c r="AW634" s="50">
        <f t="shared" si="553"/>
        <v>30803560700</v>
      </c>
      <c r="AX634" s="44">
        <f t="shared" si="506"/>
        <v>0</v>
      </c>
    </row>
    <row r="635" spans="1:50" s="45" customFormat="1" ht="15" customHeight="1" x14ac:dyDescent="0.25">
      <c r="A635" s="37">
        <f t="shared" si="560"/>
        <v>472</v>
      </c>
      <c r="B635" s="37">
        <f t="shared" si="560"/>
        <v>6</v>
      </c>
      <c r="C635" s="47" t="s">
        <v>723</v>
      </c>
      <c r="D635" s="39" t="s">
        <v>107</v>
      </c>
      <c r="E635" s="40">
        <v>42800</v>
      </c>
      <c r="F635" s="48">
        <f t="shared" si="527"/>
        <v>1088680313014</v>
      </c>
      <c r="G635" s="49">
        <f t="shared" si="528"/>
        <v>4400000000</v>
      </c>
      <c r="H635" s="49">
        <v>0</v>
      </c>
      <c r="I635" s="49">
        <v>0</v>
      </c>
      <c r="J635" s="49">
        <v>0</v>
      </c>
      <c r="K635" s="49">
        <v>4400000000</v>
      </c>
      <c r="L635" s="49">
        <f t="shared" si="529"/>
        <v>870259489000</v>
      </c>
      <c r="M635" s="49">
        <v>31275821000</v>
      </c>
      <c r="N635" s="49">
        <v>707076857000</v>
      </c>
      <c r="O635" s="49">
        <v>131906811000</v>
      </c>
      <c r="P635" s="49">
        <f t="shared" si="530"/>
        <v>214020824014</v>
      </c>
      <c r="Q635" s="49">
        <v>0</v>
      </c>
      <c r="R635" s="49">
        <v>0</v>
      </c>
      <c r="S635" s="49">
        <v>4668527014</v>
      </c>
      <c r="T635" s="49">
        <v>120275501000</v>
      </c>
      <c r="U635" s="49">
        <v>89076796000</v>
      </c>
      <c r="V635" s="49">
        <f t="shared" si="531"/>
        <v>1088680313014</v>
      </c>
      <c r="W635" s="49">
        <f t="shared" si="532"/>
        <v>402462227906.87</v>
      </c>
      <c r="X635" s="49">
        <v>195011574644.59</v>
      </c>
      <c r="Y635" s="49">
        <v>0</v>
      </c>
      <c r="Z635" s="49">
        <v>8700000000</v>
      </c>
      <c r="AA635" s="49">
        <v>56248176125</v>
      </c>
      <c r="AB635" s="49">
        <v>17319950000</v>
      </c>
      <c r="AC635" s="49">
        <v>0</v>
      </c>
      <c r="AD635" s="49">
        <v>123378180000</v>
      </c>
      <c r="AE635" s="49">
        <v>1804347137.28</v>
      </c>
      <c r="AF635" s="49">
        <f t="shared" si="533"/>
        <v>686218085107.13</v>
      </c>
      <c r="AG635" s="49">
        <v>45549471039.900002</v>
      </c>
      <c r="AH635" s="49">
        <v>268847049808.10001</v>
      </c>
      <c r="AI635" s="49">
        <v>371821564259.13</v>
      </c>
      <c r="AJ635" s="49">
        <f t="shared" si="534"/>
        <v>0</v>
      </c>
      <c r="AK635" s="49">
        <v>0</v>
      </c>
      <c r="AL635" s="49">
        <v>0</v>
      </c>
      <c r="AM635" s="49">
        <v>0</v>
      </c>
      <c r="AN635" s="49">
        <v>0</v>
      </c>
      <c r="AO635" s="49">
        <v>0</v>
      </c>
      <c r="AP635" s="49">
        <v>0</v>
      </c>
      <c r="AQ635" s="49">
        <f t="shared" si="535"/>
        <v>0</v>
      </c>
      <c r="AR635" s="49">
        <v>0</v>
      </c>
      <c r="AS635" s="49">
        <v>0</v>
      </c>
      <c r="AT635" s="49">
        <v>0</v>
      </c>
      <c r="AU635" s="49">
        <v>0</v>
      </c>
      <c r="AV635" s="50">
        <f t="shared" si="536"/>
        <v>0</v>
      </c>
      <c r="AW635" s="50">
        <f t="shared" si="553"/>
        <v>0</v>
      </c>
      <c r="AX635" s="44">
        <f t="shared" si="506"/>
        <v>0</v>
      </c>
    </row>
    <row r="636" spans="1:50" s="45" customFormat="1" ht="15" customHeight="1" x14ac:dyDescent="0.25">
      <c r="A636" s="37">
        <f t="shared" si="560"/>
        <v>473</v>
      </c>
      <c r="B636" s="37">
        <f t="shared" si="560"/>
        <v>7</v>
      </c>
      <c r="C636" s="47" t="s">
        <v>724</v>
      </c>
      <c r="D636" s="39" t="s">
        <v>185</v>
      </c>
      <c r="E636" s="40">
        <v>42732</v>
      </c>
      <c r="F636" s="48">
        <f t="shared" si="527"/>
        <v>1178222046896</v>
      </c>
      <c r="G636" s="49">
        <f t="shared" si="528"/>
        <v>84850000000</v>
      </c>
      <c r="H636" s="49">
        <v>26037711850</v>
      </c>
      <c r="I636" s="49">
        <v>26684470000</v>
      </c>
      <c r="J636" s="49">
        <v>6900000000</v>
      </c>
      <c r="K636" s="49">
        <v>25227818150</v>
      </c>
      <c r="L636" s="49">
        <f t="shared" si="529"/>
        <v>836215631000</v>
      </c>
      <c r="M636" s="49">
        <v>39681290000</v>
      </c>
      <c r="N636" s="49">
        <v>690559642000</v>
      </c>
      <c r="O636" s="49">
        <v>105974699000</v>
      </c>
      <c r="P636" s="49">
        <f t="shared" si="530"/>
        <v>257156415896</v>
      </c>
      <c r="Q636" s="49">
        <v>0</v>
      </c>
      <c r="R636" s="49">
        <v>0</v>
      </c>
      <c r="S636" s="49">
        <v>19850874896</v>
      </c>
      <c r="T636" s="49">
        <f>220459351000-109375379000</f>
        <v>111083972000</v>
      </c>
      <c r="U636" s="49">
        <f>16846190000+109375379000</f>
        <v>126221569000</v>
      </c>
      <c r="V636" s="49">
        <f t="shared" si="531"/>
        <v>1219324525751</v>
      </c>
      <c r="W636" s="49">
        <f t="shared" si="532"/>
        <v>670729203901</v>
      </c>
      <c r="X636" s="49">
        <v>417272153901</v>
      </c>
      <c r="Y636" s="49">
        <v>0</v>
      </c>
      <c r="Z636" s="49">
        <v>0</v>
      </c>
      <c r="AA636" s="49">
        <v>33025676000</v>
      </c>
      <c r="AB636" s="49">
        <v>7421500000</v>
      </c>
      <c r="AC636" s="49">
        <v>0</v>
      </c>
      <c r="AD636" s="49">
        <v>208009874000</v>
      </c>
      <c r="AE636" s="49">
        <v>5000000000</v>
      </c>
      <c r="AF636" s="49">
        <f t="shared" si="533"/>
        <v>548595321850</v>
      </c>
      <c r="AG636" s="49">
        <v>90997295450</v>
      </c>
      <c r="AH636" s="49">
        <v>299186874030.09003</v>
      </c>
      <c r="AI636" s="49">
        <v>158411152369.91</v>
      </c>
      <c r="AJ636" s="49">
        <f t="shared" si="534"/>
        <v>49622478855</v>
      </c>
      <c r="AK636" s="49">
        <v>49622478855</v>
      </c>
      <c r="AL636" s="49">
        <v>0</v>
      </c>
      <c r="AM636" s="49">
        <v>0</v>
      </c>
      <c r="AN636" s="49">
        <v>0</v>
      </c>
      <c r="AO636" s="49">
        <v>0</v>
      </c>
      <c r="AP636" s="49">
        <v>0</v>
      </c>
      <c r="AQ636" s="49">
        <f t="shared" si="535"/>
        <v>8520000000</v>
      </c>
      <c r="AR636" s="49">
        <v>0</v>
      </c>
      <c r="AS636" s="49">
        <v>8520000000</v>
      </c>
      <c r="AT636" s="49">
        <v>0</v>
      </c>
      <c r="AU636" s="49">
        <v>0</v>
      </c>
      <c r="AV636" s="50">
        <f t="shared" si="536"/>
        <v>-41102478855</v>
      </c>
      <c r="AW636" s="50">
        <f t="shared" si="553"/>
        <v>41102478855</v>
      </c>
      <c r="AX636" s="44">
        <f t="shared" si="506"/>
        <v>0</v>
      </c>
    </row>
    <row r="637" spans="1:50" s="45" customFormat="1" ht="15" customHeight="1" x14ac:dyDescent="0.25">
      <c r="A637" s="37">
        <f t="shared" si="560"/>
        <v>474</v>
      </c>
      <c r="B637" s="37">
        <f t="shared" si="560"/>
        <v>8</v>
      </c>
      <c r="C637" s="47" t="s">
        <v>725</v>
      </c>
      <c r="D637" s="39" t="s">
        <v>111</v>
      </c>
      <c r="E637" s="40">
        <v>42732</v>
      </c>
      <c r="F637" s="48">
        <f t="shared" si="527"/>
        <v>1512464164262</v>
      </c>
      <c r="G637" s="49">
        <f t="shared" si="528"/>
        <v>88874980412</v>
      </c>
      <c r="H637" s="49">
        <v>10713000000</v>
      </c>
      <c r="I637" s="49">
        <v>31182000000</v>
      </c>
      <c r="J637" s="49">
        <v>6000000000</v>
      </c>
      <c r="K637" s="49">
        <v>40979980412</v>
      </c>
      <c r="L637" s="49">
        <f t="shared" si="529"/>
        <v>921025825000</v>
      </c>
      <c r="M637" s="49">
        <v>34832289000</v>
      </c>
      <c r="N637" s="49">
        <v>717704374000</v>
      </c>
      <c r="O637" s="49">
        <f>137569378000+30919784000</f>
        <v>168489162000</v>
      </c>
      <c r="P637" s="49">
        <f t="shared" si="530"/>
        <v>502563358850</v>
      </c>
      <c r="Q637" s="49">
        <v>70000000000</v>
      </c>
      <c r="R637" s="49">
        <v>0</v>
      </c>
      <c r="S637" s="49">
        <v>17853833850</v>
      </c>
      <c r="T637" s="49">
        <f>375825831000-251285727000</f>
        <v>124540104000</v>
      </c>
      <c r="U637" s="49">
        <f>251285727000+38883694000</f>
        <v>290169421000</v>
      </c>
      <c r="V637" s="49">
        <f t="shared" si="531"/>
        <v>1596549277816</v>
      </c>
      <c r="W637" s="49">
        <f t="shared" si="532"/>
        <v>796741690000</v>
      </c>
      <c r="X637" s="49">
        <v>358220719083</v>
      </c>
      <c r="Y637" s="49">
        <v>0</v>
      </c>
      <c r="Z637" s="49">
        <v>12500000000</v>
      </c>
      <c r="AA637" s="49">
        <v>65330800000</v>
      </c>
      <c r="AB637" s="49">
        <v>2000000000</v>
      </c>
      <c r="AC637" s="49">
        <v>1924402000</v>
      </c>
      <c r="AD637" s="49">
        <v>355765768917</v>
      </c>
      <c r="AE637" s="49">
        <v>1000000000</v>
      </c>
      <c r="AF637" s="49">
        <f t="shared" si="533"/>
        <v>799807587816</v>
      </c>
      <c r="AG637" s="49">
        <v>85697333546</v>
      </c>
      <c r="AH637" s="49">
        <v>355006033081.20001</v>
      </c>
      <c r="AI637" s="49">
        <v>359104221188.79999</v>
      </c>
      <c r="AJ637" s="49">
        <f t="shared" si="534"/>
        <v>84085113554</v>
      </c>
      <c r="AK637" s="49">
        <v>84085113554</v>
      </c>
      <c r="AL637" s="49">
        <v>0</v>
      </c>
      <c r="AM637" s="49">
        <v>0</v>
      </c>
      <c r="AN637" s="49">
        <v>0</v>
      </c>
      <c r="AO637" s="49">
        <v>0</v>
      </c>
      <c r="AP637" s="49">
        <v>0</v>
      </c>
      <c r="AQ637" s="49">
        <f t="shared" si="535"/>
        <v>0</v>
      </c>
      <c r="AR637" s="49">
        <v>0</v>
      </c>
      <c r="AS637" s="49">
        <v>0</v>
      </c>
      <c r="AT637" s="49">
        <v>0</v>
      </c>
      <c r="AU637" s="49">
        <v>0</v>
      </c>
      <c r="AV637" s="50">
        <f t="shared" si="536"/>
        <v>-84085113554</v>
      </c>
      <c r="AW637" s="50">
        <f t="shared" si="553"/>
        <v>84085113554</v>
      </c>
      <c r="AX637" s="44">
        <f t="shared" si="506"/>
        <v>0</v>
      </c>
    </row>
    <row r="638" spans="1:50" s="45" customFormat="1" ht="15" customHeight="1" x14ac:dyDescent="0.25">
      <c r="A638" s="37">
        <f t="shared" si="560"/>
        <v>475</v>
      </c>
      <c r="B638" s="37">
        <f t="shared" si="560"/>
        <v>9</v>
      </c>
      <c r="C638" s="47" t="s">
        <v>726</v>
      </c>
      <c r="D638" s="39" t="s">
        <v>105</v>
      </c>
      <c r="E638" s="40">
        <v>42732</v>
      </c>
      <c r="F638" s="48">
        <f t="shared" si="527"/>
        <v>943175440000</v>
      </c>
      <c r="G638" s="49">
        <f t="shared" si="528"/>
        <v>20125000000</v>
      </c>
      <c r="H638" s="49">
        <v>12425000000</v>
      </c>
      <c r="I638" s="49">
        <v>1500000000</v>
      </c>
      <c r="J638" s="49">
        <v>2500000000</v>
      </c>
      <c r="K638" s="49">
        <v>3700000000</v>
      </c>
      <c r="L638" s="49">
        <f t="shared" si="529"/>
        <v>738346420000</v>
      </c>
      <c r="M638" s="49">
        <v>38498243000</v>
      </c>
      <c r="N638" s="49">
        <v>555013194000</v>
      </c>
      <c r="O638" s="49">
        <v>144834983000</v>
      </c>
      <c r="P638" s="49">
        <f t="shared" si="530"/>
        <v>184704020000</v>
      </c>
      <c r="Q638" s="49">
        <v>0</v>
      </c>
      <c r="R638" s="49">
        <v>0</v>
      </c>
      <c r="S638" s="49">
        <v>3500000000</v>
      </c>
      <c r="T638" s="49">
        <v>94899955000</v>
      </c>
      <c r="U638" s="49">
        <f>10765885000+75538180000</f>
        <v>86304065000</v>
      </c>
      <c r="V638" s="49">
        <f t="shared" si="531"/>
        <v>938030440000</v>
      </c>
      <c r="W638" s="49">
        <f t="shared" si="532"/>
        <v>461907735774</v>
      </c>
      <c r="X638" s="49">
        <v>298140027074</v>
      </c>
      <c r="Y638" s="49">
        <v>0</v>
      </c>
      <c r="Z638" s="49">
        <v>0</v>
      </c>
      <c r="AA638" s="49">
        <v>15600000000</v>
      </c>
      <c r="AB638" s="49">
        <v>2500000000</v>
      </c>
      <c r="AC638" s="49">
        <v>0</v>
      </c>
      <c r="AD638" s="49">
        <v>144667708700</v>
      </c>
      <c r="AE638" s="49">
        <v>1000000000</v>
      </c>
      <c r="AF638" s="49">
        <f t="shared" si="533"/>
        <v>476122704226</v>
      </c>
      <c r="AG638" s="49">
        <v>41432290000</v>
      </c>
      <c r="AH638" s="49">
        <v>277618575025</v>
      </c>
      <c r="AI638" s="49">
        <v>157071839201</v>
      </c>
      <c r="AJ638" s="49">
        <f t="shared" si="534"/>
        <v>0</v>
      </c>
      <c r="AK638" s="49">
        <v>0</v>
      </c>
      <c r="AL638" s="49">
        <v>0</v>
      </c>
      <c r="AM638" s="49">
        <v>0</v>
      </c>
      <c r="AN638" s="49">
        <v>0</v>
      </c>
      <c r="AO638" s="49">
        <v>0</v>
      </c>
      <c r="AP638" s="49">
        <v>0</v>
      </c>
      <c r="AQ638" s="49">
        <f t="shared" si="535"/>
        <v>5145000000</v>
      </c>
      <c r="AR638" s="49">
        <v>0</v>
      </c>
      <c r="AS638" s="49">
        <v>5145000000</v>
      </c>
      <c r="AT638" s="49">
        <v>0</v>
      </c>
      <c r="AU638" s="49">
        <v>0</v>
      </c>
      <c r="AV638" s="50">
        <f t="shared" si="536"/>
        <v>5145000000</v>
      </c>
      <c r="AW638" s="50">
        <f t="shared" si="553"/>
        <v>-5145000000</v>
      </c>
      <c r="AX638" s="44">
        <f t="shared" si="506"/>
        <v>0</v>
      </c>
    </row>
    <row r="639" spans="1:50" s="45" customFormat="1" ht="15" customHeight="1" x14ac:dyDescent="0.25">
      <c r="A639" s="37">
        <f t="shared" si="560"/>
        <v>476</v>
      </c>
      <c r="B639" s="37">
        <f t="shared" si="560"/>
        <v>10</v>
      </c>
      <c r="C639" s="47" t="s">
        <v>727</v>
      </c>
      <c r="D639" s="39" t="s">
        <v>86</v>
      </c>
      <c r="E639" s="40">
        <v>42761</v>
      </c>
      <c r="F639" s="48">
        <f t="shared" si="527"/>
        <v>1069357177965</v>
      </c>
      <c r="G639" s="49">
        <f t="shared" si="528"/>
        <v>77592382578</v>
      </c>
      <c r="H639" s="49">
        <v>11624813538</v>
      </c>
      <c r="I639" s="49">
        <v>44779954599</v>
      </c>
      <c r="J639" s="49">
        <v>6296713768</v>
      </c>
      <c r="K639" s="49">
        <v>14890900673</v>
      </c>
      <c r="L639" s="49">
        <f t="shared" si="529"/>
        <v>692068977000</v>
      </c>
      <c r="M639" s="49">
        <v>35434289000</v>
      </c>
      <c r="N639" s="49">
        <v>529188885000</v>
      </c>
      <c r="O639" s="49">
        <v>127445803000</v>
      </c>
      <c r="P639" s="49">
        <f t="shared" si="530"/>
        <v>299695818387</v>
      </c>
      <c r="Q639" s="49">
        <v>122185866000</v>
      </c>
      <c r="R639" s="49">
        <v>0</v>
      </c>
      <c r="S639" s="49">
        <v>10498191387</v>
      </c>
      <c r="T639" s="49">
        <v>150562882000</v>
      </c>
      <c r="U639" s="49">
        <v>16448879000</v>
      </c>
      <c r="V639" s="49">
        <f t="shared" si="531"/>
        <v>1062357177965</v>
      </c>
      <c r="W639" s="49">
        <f t="shared" si="532"/>
        <v>684655577096</v>
      </c>
      <c r="X639" s="49">
        <v>421096375096</v>
      </c>
      <c r="Y639" s="49">
        <v>0</v>
      </c>
      <c r="Z639" s="49">
        <v>0</v>
      </c>
      <c r="AA639" s="49">
        <v>52943196350</v>
      </c>
      <c r="AB639" s="49">
        <v>12467389250</v>
      </c>
      <c r="AC639" s="49">
        <v>0</v>
      </c>
      <c r="AD639" s="49">
        <v>196148616400</v>
      </c>
      <c r="AE639" s="49">
        <v>2000000000</v>
      </c>
      <c r="AF639" s="49">
        <f t="shared" si="533"/>
        <v>377701600869</v>
      </c>
      <c r="AG639" s="49">
        <v>56403866250</v>
      </c>
      <c r="AH639" s="49">
        <v>202203002705</v>
      </c>
      <c r="AI639" s="49">
        <v>119094731914</v>
      </c>
      <c r="AJ639" s="49">
        <f t="shared" si="534"/>
        <v>0</v>
      </c>
      <c r="AK639" s="49">
        <v>0</v>
      </c>
      <c r="AL639" s="49">
        <v>0</v>
      </c>
      <c r="AM639" s="49">
        <v>0</v>
      </c>
      <c r="AN639" s="49">
        <v>0</v>
      </c>
      <c r="AO639" s="49">
        <v>0</v>
      </c>
      <c r="AP639" s="49">
        <v>0</v>
      </c>
      <c r="AQ639" s="49">
        <f t="shared" si="535"/>
        <v>7000000000</v>
      </c>
      <c r="AR639" s="49">
        <v>0</v>
      </c>
      <c r="AS639" s="49">
        <v>7000000000</v>
      </c>
      <c r="AT639" s="49">
        <v>0</v>
      </c>
      <c r="AU639" s="49">
        <v>0</v>
      </c>
      <c r="AV639" s="50">
        <f t="shared" si="536"/>
        <v>7000000000</v>
      </c>
      <c r="AW639" s="50">
        <f t="shared" si="553"/>
        <v>-7000000000</v>
      </c>
      <c r="AX639" s="44">
        <f t="shared" si="506"/>
        <v>0</v>
      </c>
    </row>
    <row r="640" spans="1:50" s="45" customFormat="1" ht="15" customHeight="1" x14ac:dyDescent="0.25">
      <c r="A640" s="37">
        <f t="shared" si="560"/>
        <v>477</v>
      </c>
      <c r="B640" s="37">
        <f t="shared" si="560"/>
        <v>11</v>
      </c>
      <c r="C640" s="47" t="s">
        <v>728</v>
      </c>
      <c r="D640" s="39" t="s">
        <v>185</v>
      </c>
      <c r="E640" s="40">
        <v>42732</v>
      </c>
      <c r="F640" s="48">
        <f t="shared" si="527"/>
        <v>1296019939985</v>
      </c>
      <c r="G640" s="49">
        <f t="shared" si="528"/>
        <v>15525552000</v>
      </c>
      <c r="H640" s="49">
        <v>600000000</v>
      </c>
      <c r="I640" s="49">
        <v>200000000</v>
      </c>
      <c r="J640" s="49">
        <v>2000000000</v>
      </c>
      <c r="K640" s="49">
        <v>12725552000</v>
      </c>
      <c r="L640" s="49">
        <f t="shared" si="529"/>
        <v>797998511000</v>
      </c>
      <c r="M640" s="49">
        <v>30304681000</v>
      </c>
      <c r="N640" s="49">
        <v>636428751000</v>
      </c>
      <c r="O640" s="49">
        <v>131265079000</v>
      </c>
      <c r="P640" s="49">
        <f t="shared" si="530"/>
        <v>482495876985</v>
      </c>
      <c r="Q640" s="49">
        <v>0</v>
      </c>
      <c r="R640" s="49">
        <v>0</v>
      </c>
      <c r="S640" s="49">
        <v>11591091985</v>
      </c>
      <c r="T640" s="49">
        <v>126725154000</v>
      </c>
      <c r="U640" s="49">
        <f>73773384000+270406247000</f>
        <v>344179631000</v>
      </c>
      <c r="V640" s="49">
        <f t="shared" si="531"/>
        <v>1296264211413</v>
      </c>
      <c r="W640" s="49">
        <f t="shared" si="532"/>
        <v>738442478923</v>
      </c>
      <c r="X640" s="49">
        <v>272418749923</v>
      </c>
      <c r="Y640" s="49">
        <v>0</v>
      </c>
      <c r="Z640" s="49">
        <v>7950648000</v>
      </c>
      <c r="AA640" s="49">
        <v>67895450000</v>
      </c>
      <c r="AB640" s="49">
        <v>23783000000</v>
      </c>
      <c r="AC640" s="49">
        <v>40000000</v>
      </c>
      <c r="AD640" s="49">
        <v>365354631000</v>
      </c>
      <c r="AE640" s="49">
        <v>1000000000</v>
      </c>
      <c r="AF640" s="49">
        <f t="shared" si="533"/>
        <v>557821732490</v>
      </c>
      <c r="AG640" s="49">
        <v>56742826680</v>
      </c>
      <c r="AH640" s="49">
        <v>242852557720</v>
      </c>
      <c r="AI640" s="49">
        <v>258226348090</v>
      </c>
      <c r="AJ640" s="49">
        <f t="shared" si="534"/>
        <v>244271428</v>
      </c>
      <c r="AK640" s="49">
        <v>244271428</v>
      </c>
      <c r="AL640" s="49">
        <v>0</v>
      </c>
      <c r="AM640" s="49">
        <v>0</v>
      </c>
      <c r="AN640" s="49">
        <v>0</v>
      </c>
      <c r="AO640" s="49">
        <v>0</v>
      </c>
      <c r="AP640" s="49">
        <v>0</v>
      </c>
      <c r="AQ640" s="49">
        <f t="shared" si="535"/>
        <v>0</v>
      </c>
      <c r="AR640" s="49">
        <v>0</v>
      </c>
      <c r="AS640" s="49">
        <v>0</v>
      </c>
      <c r="AT640" s="49">
        <v>0</v>
      </c>
      <c r="AU640" s="49">
        <v>0</v>
      </c>
      <c r="AV640" s="50">
        <f t="shared" si="536"/>
        <v>-244271428</v>
      </c>
      <c r="AW640" s="50">
        <f t="shared" si="553"/>
        <v>244271428</v>
      </c>
      <c r="AX640" s="44">
        <f t="shared" si="506"/>
        <v>0</v>
      </c>
    </row>
    <row r="641" spans="1:50" s="45" customFormat="1" ht="15" customHeight="1" x14ac:dyDescent="0.25">
      <c r="A641" s="37">
        <f t="shared" si="560"/>
        <v>478</v>
      </c>
      <c r="B641" s="37">
        <f t="shared" si="560"/>
        <v>12</v>
      </c>
      <c r="C641" s="47" t="s">
        <v>729</v>
      </c>
      <c r="D641" s="39" t="s">
        <v>103</v>
      </c>
      <c r="E641" s="40">
        <v>42744</v>
      </c>
      <c r="F641" s="48">
        <f t="shared" si="527"/>
        <v>1053802761960</v>
      </c>
      <c r="G641" s="49">
        <f t="shared" si="528"/>
        <v>5860000000</v>
      </c>
      <c r="H641" s="49">
        <v>885000000</v>
      </c>
      <c r="I641" s="49">
        <v>270000000</v>
      </c>
      <c r="J641" s="49">
        <v>1700000000</v>
      </c>
      <c r="K641" s="49">
        <v>3005000000</v>
      </c>
      <c r="L641" s="49">
        <f t="shared" si="529"/>
        <v>870059655000</v>
      </c>
      <c r="M641" s="49">
        <v>43939523000</v>
      </c>
      <c r="N641" s="49">
        <v>726932735000</v>
      </c>
      <c r="O641" s="49">
        <v>99187397000</v>
      </c>
      <c r="P641" s="49">
        <f t="shared" si="530"/>
        <v>177883106960</v>
      </c>
      <c r="Q641" s="49">
        <v>0</v>
      </c>
      <c r="R641" s="49">
        <v>0</v>
      </c>
      <c r="S641" s="49">
        <v>3372686991</v>
      </c>
      <c r="T641" s="49">
        <v>109619432000</v>
      </c>
      <c r="U641" s="49">
        <v>64890987969</v>
      </c>
      <c r="V641" s="49">
        <f t="shared" si="531"/>
        <v>1059473960960</v>
      </c>
      <c r="W641" s="49">
        <f t="shared" si="532"/>
        <v>276354159074</v>
      </c>
      <c r="X641" s="49">
        <v>162776435105</v>
      </c>
      <c r="Y641" s="49">
        <v>0</v>
      </c>
      <c r="Z641" s="49">
        <v>5000000000</v>
      </c>
      <c r="AA641" s="49">
        <v>23400000000</v>
      </c>
      <c r="AB641" s="49">
        <v>2400000000</v>
      </c>
      <c r="AC641" s="49">
        <v>0</v>
      </c>
      <c r="AD641" s="49">
        <v>81777723969</v>
      </c>
      <c r="AE641" s="49">
        <v>1000000000</v>
      </c>
      <c r="AF641" s="49">
        <f t="shared" si="533"/>
        <v>783119801886</v>
      </c>
      <c r="AG641" s="49">
        <v>89340908008</v>
      </c>
      <c r="AH641" s="49">
        <v>402369568926</v>
      </c>
      <c r="AI641" s="49">
        <v>291409324952</v>
      </c>
      <c r="AJ641" s="49">
        <f t="shared" si="534"/>
        <v>8871199000</v>
      </c>
      <c r="AK641" s="49">
        <v>8871199000</v>
      </c>
      <c r="AL641" s="49">
        <v>0</v>
      </c>
      <c r="AM641" s="49">
        <v>0</v>
      </c>
      <c r="AN641" s="49">
        <v>0</v>
      </c>
      <c r="AO641" s="49">
        <v>0</v>
      </c>
      <c r="AP641" s="49">
        <v>0</v>
      </c>
      <c r="AQ641" s="49">
        <f t="shared" si="535"/>
        <v>3200000000</v>
      </c>
      <c r="AR641" s="49">
        <v>0</v>
      </c>
      <c r="AS641" s="49">
        <v>3000000000</v>
      </c>
      <c r="AT641" s="49">
        <v>200000000</v>
      </c>
      <c r="AU641" s="49">
        <v>0</v>
      </c>
      <c r="AV641" s="50">
        <f t="shared" si="536"/>
        <v>-5671199000</v>
      </c>
      <c r="AW641" s="50">
        <f t="shared" si="553"/>
        <v>5671199000</v>
      </c>
      <c r="AX641" s="44">
        <f t="shared" si="506"/>
        <v>0</v>
      </c>
    </row>
    <row r="642" spans="1:50" s="45" customFormat="1" ht="15" customHeight="1" x14ac:dyDescent="0.25">
      <c r="A642" s="37">
        <f t="shared" si="560"/>
        <v>479</v>
      </c>
      <c r="B642" s="37">
        <f t="shared" si="560"/>
        <v>13</v>
      </c>
      <c r="C642" s="38" t="s">
        <v>730</v>
      </c>
      <c r="D642" s="39" t="s">
        <v>103</v>
      </c>
      <c r="E642" s="40">
        <v>42790</v>
      </c>
      <c r="F642" s="41">
        <f t="shared" si="527"/>
        <v>1228217563000</v>
      </c>
      <c r="G642" s="42">
        <f t="shared" si="528"/>
        <v>18463146000</v>
      </c>
      <c r="H642" s="42">
        <v>1774393000</v>
      </c>
      <c r="I642" s="42">
        <v>2099500000</v>
      </c>
      <c r="J642" s="42">
        <v>4000000000</v>
      </c>
      <c r="K642" s="42">
        <v>10589253000</v>
      </c>
      <c r="L642" s="42">
        <f t="shared" si="529"/>
        <v>952844296000</v>
      </c>
      <c r="M642" s="42">
        <v>37787553000</v>
      </c>
      <c r="N642" s="42">
        <v>788251805000</v>
      </c>
      <c r="O642" s="42">
        <v>126804938000</v>
      </c>
      <c r="P642" s="42">
        <f t="shared" si="530"/>
        <v>256910121000</v>
      </c>
      <c r="Q642" s="42">
        <v>0</v>
      </c>
      <c r="R642" s="42">
        <v>0</v>
      </c>
      <c r="S642" s="42">
        <v>5782524000</v>
      </c>
      <c r="T642" s="42">
        <f>236127597000-132036307000</f>
        <v>104091290000</v>
      </c>
      <c r="U642" s="42">
        <f>15000000000+132036307000</f>
        <v>147036307000</v>
      </c>
      <c r="V642" s="42">
        <f t="shared" si="531"/>
        <v>1225717563000</v>
      </c>
      <c r="W642" s="42">
        <f t="shared" si="532"/>
        <v>536796457899</v>
      </c>
      <c r="X642" s="42">
        <v>277882340099</v>
      </c>
      <c r="Y642" s="42">
        <v>0</v>
      </c>
      <c r="Z642" s="42">
        <v>0</v>
      </c>
      <c r="AA642" s="42">
        <v>32842000000</v>
      </c>
      <c r="AB642" s="42">
        <v>9176875000</v>
      </c>
      <c r="AC642" s="42">
        <v>0</v>
      </c>
      <c r="AD642" s="42">
        <v>215395242800</v>
      </c>
      <c r="AE642" s="42">
        <v>1500000000</v>
      </c>
      <c r="AF642" s="42">
        <f t="shared" si="533"/>
        <v>688921105101</v>
      </c>
      <c r="AG642" s="42">
        <v>148474198000</v>
      </c>
      <c r="AH642" s="42">
        <v>367924996440</v>
      </c>
      <c r="AI642" s="42">
        <v>172521910661</v>
      </c>
      <c r="AJ642" s="42">
        <f t="shared" si="534"/>
        <v>0</v>
      </c>
      <c r="AK642" s="42">
        <v>0</v>
      </c>
      <c r="AL642" s="42">
        <v>0</v>
      </c>
      <c r="AM642" s="42">
        <v>0</v>
      </c>
      <c r="AN642" s="42">
        <v>0</v>
      </c>
      <c r="AO642" s="42">
        <v>0</v>
      </c>
      <c r="AP642" s="42">
        <v>0</v>
      </c>
      <c r="AQ642" s="42">
        <f t="shared" si="535"/>
        <v>2500000000</v>
      </c>
      <c r="AR642" s="42">
        <v>0</v>
      </c>
      <c r="AS642" s="42">
        <v>2500000000</v>
      </c>
      <c r="AT642" s="42">
        <v>0</v>
      </c>
      <c r="AU642" s="42">
        <v>0</v>
      </c>
      <c r="AV642" s="43">
        <f t="shared" si="536"/>
        <v>2500000000</v>
      </c>
      <c r="AW642" s="43">
        <f t="shared" si="553"/>
        <v>-2500000000</v>
      </c>
      <c r="AX642" s="44">
        <f t="shared" si="506"/>
        <v>0</v>
      </c>
    </row>
    <row r="643" spans="1:50" s="45" customFormat="1" ht="15" customHeight="1" x14ac:dyDescent="0.25">
      <c r="A643" s="37">
        <f t="shared" si="560"/>
        <v>480</v>
      </c>
      <c r="B643" s="37">
        <f t="shared" si="560"/>
        <v>14</v>
      </c>
      <c r="C643" s="47" t="s">
        <v>731</v>
      </c>
      <c r="D643" s="39" t="s">
        <v>103</v>
      </c>
      <c r="E643" s="40">
        <v>42744</v>
      </c>
      <c r="F643" s="48">
        <f t="shared" si="527"/>
        <v>1053802761960</v>
      </c>
      <c r="G643" s="49">
        <f t="shared" si="528"/>
        <v>5860000000</v>
      </c>
      <c r="H643" s="49">
        <v>885000000</v>
      </c>
      <c r="I643" s="49">
        <v>270000000</v>
      </c>
      <c r="J643" s="49">
        <v>1700000000</v>
      </c>
      <c r="K643" s="49">
        <v>3005000000</v>
      </c>
      <c r="L643" s="49">
        <f t="shared" si="529"/>
        <v>870059655000</v>
      </c>
      <c r="M643" s="49">
        <v>43939523000</v>
      </c>
      <c r="N643" s="49">
        <v>726932735000</v>
      </c>
      <c r="O643" s="49">
        <v>99187397000</v>
      </c>
      <c r="P643" s="49">
        <f t="shared" si="530"/>
        <v>177883106960</v>
      </c>
      <c r="Q643" s="49">
        <v>0</v>
      </c>
      <c r="R643" s="49">
        <v>0</v>
      </c>
      <c r="S643" s="49">
        <v>3372686991</v>
      </c>
      <c r="T643" s="49">
        <v>109619432000</v>
      </c>
      <c r="U643" s="49">
        <v>64890987969</v>
      </c>
      <c r="V643" s="49">
        <f t="shared" si="531"/>
        <v>1059473960960</v>
      </c>
      <c r="W643" s="49">
        <f t="shared" si="532"/>
        <v>276354159074</v>
      </c>
      <c r="X643" s="49">
        <v>162776435105</v>
      </c>
      <c r="Y643" s="49">
        <v>0</v>
      </c>
      <c r="Z643" s="49">
        <v>5000000000</v>
      </c>
      <c r="AA643" s="49">
        <v>23400000000</v>
      </c>
      <c r="AB643" s="49">
        <v>2400000000</v>
      </c>
      <c r="AC643" s="49">
        <v>0</v>
      </c>
      <c r="AD643" s="49">
        <v>81777723969</v>
      </c>
      <c r="AE643" s="49">
        <v>1000000000</v>
      </c>
      <c r="AF643" s="49">
        <f t="shared" si="533"/>
        <v>783119801886</v>
      </c>
      <c r="AG643" s="49">
        <v>89340908008</v>
      </c>
      <c r="AH643" s="49">
        <v>402369568926</v>
      </c>
      <c r="AI643" s="49">
        <v>291409324952</v>
      </c>
      <c r="AJ643" s="49">
        <f t="shared" si="534"/>
        <v>8871199000</v>
      </c>
      <c r="AK643" s="49">
        <v>8871199000</v>
      </c>
      <c r="AL643" s="49">
        <v>0</v>
      </c>
      <c r="AM643" s="49">
        <v>0</v>
      </c>
      <c r="AN643" s="49">
        <v>0</v>
      </c>
      <c r="AO643" s="49">
        <v>0</v>
      </c>
      <c r="AP643" s="49">
        <v>0</v>
      </c>
      <c r="AQ643" s="49">
        <f t="shared" si="535"/>
        <v>3200000000</v>
      </c>
      <c r="AR643" s="49">
        <v>0</v>
      </c>
      <c r="AS643" s="49">
        <v>3000000000</v>
      </c>
      <c r="AT643" s="49">
        <v>200000000</v>
      </c>
      <c r="AU643" s="49">
        <v>0</v>
      </c>
      <c r="AV643" s="50">
        <f t="shared" si="536"/>
        <v>-5671199000</v>
      </c>
      <c r="AW643" s="50">
        <f t="shared" si="553"/>
        <v>5671199000</v>
      </c>
      <c r="AX643" s="44">
        <f t="shared" si="506"/>
        <v>0</v>
      </c>
    </row>
    <row r="644" spans="1:50" s="45" customFormat="1" ht="15" customHeight="1" x14ac:dyDescent="0.25">
      <c r="A644" s="37">
        <f t="shared" si="560"/>
        <v>481</v>
      </c>
      <c r="B644" s="37">
        <f t="shared" si="560"/>
        <v>15</v>
      </c>
      <c r="C644" s="47" t="s">
        <v>732</v>
      </c>
      <c r="D644" s="39" t="s">
        <v>90</v>
      </c>
      <c r="E644" s="40">
        <v>42733</v>
      </c>
      <c r="F644" s="48">
        <f t="shared" si="527"/>
        <v>2043205163409</v>
      </c>
      <c r="G644" s="49">
        <f t="shared" si="528"/>
        <v>137718473144</v>
      </c>
      <c r="H644" s="49">
        <v>21966973602</v>
      </c>
      <c r="I644" s="49">
        <v>12387273079</v>
      </c>
      <c r="J644" s="49">
        <v>11590903904</v>
      </c>
      <c r="K644" s="49">
        <v>91773322559</v>
      </c>
      <c r="L644" s="49">
        <f t="shared" si="529"/>
        <v>1581905281197</v>
      </c>
      <c r="M644" s="49">
        <v>65598981197</v>
      </c>
      <c r="N644" s="49">
        <v>1232993695000</v>
      </c>
      <c r="O644" s="49">
        <v>283312605000</v>
      </c>
      <c r="P644" s="49">
        <f t="shared" si="530"/>
        <v>323581409068</v>
      </c>
      <c r="Q644" s="49">
        <v>400000000</v>
      </c>
      <c r="R644" s="49">
        <v>0</v>
      </c>
      <c r="S644" s="49">
        <v>32617783068</v>
      </c>
      <c r="T644" s="49">
        <f>253463964000-150950492000</f>
        <v>102513472000</v>
      </c>
      <c r="U644" s="49">
        <f>150950492000+37099662000</f>
        <v>188050154000</v>
      </c>
      <c r="V644" s="49">
        <f t="shared" si="531"/>
        <v>2255059916409</v>
      </c>
      <c r="W644" s="49">
        <f t="shared" si="532"/>
        <v>1044586213168</v>
      </c>
      <c r="X644" s="49">
        <v>682594315717.65002</v>
      </c>
      <c r="Y644" s="49">
        <v>0</v>
      </c>
      <c r="Z644" s="49">
        <v>0</v>
      </c>
      <c r="AA644" s="49">
        <v>36633000000</v>
      </c>
      <c r="AB644" s="49">
        <v>8819750000</v>
      </c>
      <c r="AC644" s="49">
        <v>0</v>
      </c>
      <c r="AD644" s="49">
        <v>314539147450.34998</v>
      </c>
      <c r="AE644" s="49">
        <v>2000000000</v>
      </c>
      <c r="AF644" s="49">
        <f t="shared" si="533"/>
        <v>1210473703241</v>
      </c>
      <c r="AG644" s="49">
        <v>126717177500</v>
      </c>
      <c r="AH644" s="49">
        <v>598802937185</v>
      </c>
      <c r="AI644" s="49">
        <v>484953588556</v>
      </c>
      <c r="AJ644" s="49">
        <f t="shared" si="534"/>
        <v>221854753000</v>
      </c>
      <c r="AK644" s="49">
        <v>221854753000</v>
      </c>
      <c r="AL644" s="49">
        <v>0</v>
      </c>
      <c r="AM644" s="49">
        <v>0</v>
      </c>
      <c r="AN644" s="49">
        <v>0</v>
      </c>
      <c r="AO644" s="49">
        <v>0</v>
      </c>
      <c r="AP644" s="49">
        <v>0</v>
      </c>
      <c r="AQ644" s="49">
        <f t="shared" si="535"/>
        <v>10000000000</v>
      </c>
      <c r="AR644" s="49">
        <v>0</v>
      </c>
      <c r="AS644" s="49">
        <v>10000000000</v>
      </c>
      <c r="AT644" s="49">
        <v>0</v>
      </c>
      <c r="AU644" s="49">
        <v>0</v>
      </c>
      <c r="AV644" s="50">
        <f t="shared" si="536"/>
        <v>-211854753000</v>
      </c>
      <c r="AW644" s="50">
        <f t="shared" si="553"/>
        <v>211854753000</v>
      </c>
      <c r="AX644" s="44">
        <f t="shared" si="506"/>
        <v>0</v>
      </c>
    </row>
    <row r="645" spans="1:50" s="45" customFormat="1" ht="15" customHeight="1" x14ac:dyDescent="0.25">
      <c r="A645" s="37">
        <f t="shared" si="560"/>
        <v>482</v>
      </c>
      <c r="B645" s="37">
        <f t="shared" si="560"/>
        <v>16</v>
      </c>
      <c r="C645" s="38" t="s">
        <v>733</v>
      </c>
      <c r="D645" s="39" t="s">
        <v>103</v>
      </c>
      <c r="E645" s="40">
        <v>42811</v>
      </c>
      <c r="F645" s="41">
        <f t="shared" si="527"/>
        <v>1937662421113</v>
      </c>
      <c r="G645" s="42">
        <f t="shared" si="528"/>
        <v>152252504635</v>
      </c>
      <c r="H645" s="42">
        <v>68058363635</v>
      </c>
      <c r="I645" s="42">
        <v>23909968000</v>
      </c>
      <c r="J645" s="42">
        <v>10000000000</v>
      </c>
      <c r="K645" s="42">
        <v>50284173000</v>
      </c>
      <c r="L645" s="42">
        <f t="shared" si="529"/>
        <v>1496846335012</v>
      </c>
      <c r="M645" s="42">
        <v>682134982000</v>
      </c>
      <c r="N645" s="42">
        <v>677436756012</v>
      </c>
      <c r="O645" s="42">
        <v>137274597000</v>
      </c>
      <c r="P645" s="42">
        <f t="shared" si="530"/>
        <v>288563581466</v>
      </c>
      <c r="Q645" s="42">
        <v>0</v>
      </c>
      <c r="R645" s="42">
        <v>0</v>
      </c>
      <c r="S645" s="42">
        <v>49201213466</v>
      </c>
      <c r="T645" s="42">
        <v>100956195000</v>
      </c>
      <c r="U645" s="42">
        <f>30229742000+108176431000</f>
        <v>138406173000</v>
      </c>
      <c r="V645" s="42">
        <f t="shared" si="531"/>
        <v>1259904459057</v>
      </c>
      <c r="W645" s="42">
        <f t="shared" si="532"/>
        <v>776131550900</v>
      </c>
      <c r="X645" s="42">
        <v>667955119900</v>
      </c>
      <c r="Y645" s="42">
        <v>0</v>
      </c>
      <c r="Z645" s="42">
        <v>0</v>
      </c>
      <c r="AA645" s="42">
        <v>0</v>
      </c>
      <c r="AB645" s="42">
        <v>0</v>
      </c>
      <c r="AC645" s="42">
        <v>0</v>
      </c>
      <c r="AD645" s="42">
        <v>108176431000</v>
      </c>
      <c r="AE645" s="42">
        <v>0</v>
      </c>
      <c r="AF645" s="42">
        <f t="shared" si="533"/>
        <v>483772908157</v>
      </c>
      <c r="AG645" s="42">
        <v>164639269200</v>
      </c>
      <c r="AH645" s="42">
        <v>319133638957</v>
      </c>
      <c r="AI645" s="42">
        <v>0</v>
      </c>
      <c r="AJ645" s="42">
        <f t="shared" si="534"/>
        <v>10637878044</v>
      </c>
      <c r="AK645" s="42">
        <v>10637878044</v>
      </c>
      <c r="AL645" s="42">
        <v>0</v>
      </c>
      <c r="AM645" s="42">
        <v>0</v>
      </c>
      <c r="AN645" s="42">
        <v>0</v>
      </c>
      <c r="AO645" s="42">
        <v>0</v>
      </c>
      <c r="AP645" s="42">
        <v>0</v>
      </c>
      <c r="AQ645" s="42">
        <f t="shared" si="535"/>
        <v>10637878044</v>
      </c>
      <c r="AR645" s="42">
        <v>0</v>
      </c>
      <c r="AS645" s="42">
        <v>0</v>
      </c>
      <c r="AT645" s="42">
        <v>10637878044</v>
      </c>
      <c r="AU645" s="42">
        <v>0</v>
      </c>
      <c r="AV645" s="43">
        <f t="shared" si="536"/>
        <v>677757962056</v>
      </c>
      <c r="AW645" s="43">
        <f t="shared" si="553"/>
        <v>0</v>
      </c>
      <c r="AX645" s="44">
        <f t="shared" si="506"/>
        <v>677757962056</v>
      </c>
    </row>
    <row r="646" spans="1:50" s="45" customFormat="1" ht="15" customHeight="1" x14ac:dyDescent="0.25">
      <c r="A646" s="37">
        <f t="shared" si="560"/>
        <v>483</v>
      </c>
      <c r="B646" s="37">
        <f t="shared" si="560"/>
        <v>17</v>
      </c>
      <c r="C646" s="47" t="s">
        <v>734</v>
      </c>
      <c r="D646" s="39" t="s">
        <v>99</v>
      </c>
      <c r="E646" s="40">
        <v>42724</v>
      </c>
      <c r="F646" s="48">
        <f t="shared" si="527"/>
        <v>1158039722000</v>
      </c>
      <c r="G646" s="49">
        <f t="shared" si="528"/>
        <v>49292911000</v>
      </c>
      <c r="H646" s="49">
        <v>11457000000</v>
      </c>
      <c r="I646" s="49">
        <v>32470565000</v>
      </c>
      <c r="J646" s="49">
        <v>3545346000</v>
      </c>
      <c r="K646" s="49">
        <v>1820000000</v>
      </c>
      <c r="L646" s="49">
        <f t="shared" si="529"/>
        <v>931039227000</v>
      </c>
      <c r="M646" s="49">
        <v>39558215000</v>
      </c>
      <c r="N646" s="49">
        <v>711301368000</v>
      </c>
      <c r="O646" s="49">
        <v>180179644000</v>
      </c>
      <c r="P646" s="49">
        <f t="shared" si="530"/>
        <v>177707584000</v>
      </c>
      <c r="Q646" s="49">
        <v>0</v>
      </c>
      <c r="R646" s="49">
        <v>0</v>
      </c>
      <c r="S646" s="49">
        <v>15142444000</v>
      </c>
      <c r="T646" s="49">
        <v>162565140000</v>
      </c>
      <c r="U646" s="49">
        <v>0</v>
      </c>
      <c r="V646" s="49">
        <f t="shared" si="531"/>
        <v>1115870018307</v>
      </c>
      <c r="W646" s="49">
        <f t="shared" si="532"/>
        <v>678840794251</v>
      </c>
      <c r="X646" s="49">
        <v>481822992951</v>
      </c>
      <c r="Y646" s="49">
        <v>0</v>
      </c>
      <c r="Z646" s="49">
        <v>0</v>
      </c>
      <c r="AA646" s="49">
        <v>11814000000</v>
      </c>
      <c r="AB646" s="49">
        <v>45842000000</v>
      </c>
      <c r="AC646" s="49">
        <v>0</v>
      </c>
      <c r="AD646" s="49">
        <v>138361801300</v>
      </c>
      <c r="AE646" s="49">
        <v>1000000000</v>
      </c>
      <c r="AF646" s="49">
        <f t="shared" si="533"/>
        <v>437029224056</v>
      </c>
      <c r="AG646" s="49">
        <v>5628639000</v>
      </c>
      <c r="AH646" s="49">
        <v>281911630665</v>
      </c>
      <c r="AI646" s="49">
        <v>149488954391</v>
      </c>
      <c r="AJ646" s="49">
        <f t="shared" si="534"/>
        <v>0</v>
      </c>
      <c r="AK646" s="49">
        <v>0</v>
      </c>
      <c r="AL646" s="49">
        <v>0</v>
      </c>
      <c r="AM646" s="49">
        <v>0</v>
      </c>
      <c r="AN646" s="49">
        <v>0</v>
      </c>
      <c r="AO646" s="49">
        <v>0</v>
      </c>
      <c r="AP646" s="49">
        <v>0</v>
      </c>
      <c r="AQ646" s="49">
        <f t="shared" si="535"/>
        <v>42169703693</v>
      </c>
      <c r="AR646" s="49">
        <v>0</v>
      </c>
      <c r="AS646" s="49">
        <v>7000000000</v>
      </c>
      <c r="AT646" s="49">
        <v>35169703693</v>
      </c>
      <c r="AU646" s="49">
        <v>0</v>
      </c>
      <c r="AV646" s="50">
        <f t="shared" si="536"/>
        <v>42169703693</v>
      </c>
      <c r="AW646" s="50">
        <f t="shared" si="553"/>
        <v>-42169703693</v>
      </c>
      <c r="AX646" s="44">
        <f t="shared" si="506"/>
        <v>0</v>
      </c>
    </row>
    <row r="647" spans="1:50" s="45" customFormat="1" ht="15" customHeight="1" x14ac:dyDescent="0.25">
      <c r="A647" s="37">
        <f t="shared" ref="A647:B658" si="561">A646+1</f>
        <v>484</v>
      </c>
      <c r="B647" s="37">
        <f t="shared" si="561"/>
        <v>18</v>
      </c>
      <c r="C647" s="47" t="s">
        <v>735</v>
      </c>
      <c r="D647" s="39" t="s">
        <v>103</v>
      </c>
      <c r="E647" s="40">
        <v>42748</v>
      </c>
      <c r="F647" s="48">
        <f t="shared" si="527"/>
        <v>1117760849373</v>
      </c>
      <c r="G647" s="49">
        <f t="shared" si="528"/>
        <v>8585174000</v>
      </c>
      <c r="H647" s="49">
        <v>20000000</v>
      </c>
      <c r="I647" s="49">
        <v>50000000</v>
      </c>
      <c r="J647" s="49">
        <v>2500000000</v>
      </c>
      <c r="K647" s="49">
        <v>6015174000</v>
      </c>
      <c r="L647" s="49">
        <f t="shared" si="529"/>
        <v>747778265000</v>
      </c>
      <c r="M647" s="49">
        <v>30689516000</v>
      </c>
      <c r="N647" s="49">
        <v>638900115000</v>
      </c>
      <c r="O647" s="49">
        <f>68824566000+9364068000</f>
        <v>78188634000</v>
      </c>
      <c r="P647" s="49">
        <f t="shared" si="530"/>
        <v>361397410373</v>
      </c>
      <c r="Q647" s="49">
        <v>0</v>
      </c>
      <c r="R647" s="49">
        <v>0</v>
      </c>
      <c r="S647" s="49">
        <v>7269195373</v>
      </c>
      <c r="T647" s="49">
        <f>299407287000-192816158000</f>
        <v>106591129000</v>
      </c>
      <c r="U647" s="49">
        <f>54720928000+192816158000</f>
        <v>247537086000</v>
      </c>
      <c r="V647" s="49">
        <f t="shared" si="531"/>
        <v>1156442572447</v>
      </c>
      <c r="W647" s="49">
        <f t="shared" si="532"/>
        <v>557827897470</v>
      </c>
      <c r="X647" s="49">
        <v>217332233770</v>
      </c>
      <c r="Y647" s="49">
        <v>0</v>
      </c>
      <c r="Z647" s="49">
        <v>1000000000</v>
      </c>
      <c r="AA647" s="49">
        <v>47847000000</v>
      </c>
      <c r="AB647" s="49">
        <v>42383577700</v>
      </c>
      <c r="AC647" s="49">
        <v>0</v>
      </c>
      <c r="AD647" s="49">
        <v>246665086000</v>
      </c>
      <c r="AE647" s="49">
        <v>2600000000</v>
      </c>
      <c r="AF647" s="49">
        <f t="shared" si="533"/>
        <v>598614674977</v>
      </c>
      <c r="AG647" s="49">
        <v>18126133447</v>
      </c>
      <c r="AH647" s="49">
        <v>290636194270</v>
      </c>
      <c r="AI647" s="49">
        <v>289852347260</v>
      </c>
      <c r="AJ647" s="49">
        <f t="shared" si="534"/>
        <v>38681723074</v>
      </c>
      <c r="AK647" s="49">
        <v>38681723074</v>
      </c>
      <c r="AL647" s="49">
        <v>0</v>
      </c>
      <c r="AM647" s="49">
        <v>0</v>
      </c>
      <c r="AN647" s="49">
        <v>0</v>
      </c>
      <c r="AO647" s="49">
        <v>0</v>
      </c>
      <c r="AP647" s="49">
        <v>0</v>
      </c>
      <c r="AQ647" s="49">
        <f t="shared" si="535"/>
        <v>0</v>
      </c>
      <c r="AR647" s="49">
        <v>0</v>
      </c>
      <c r="AS647" s="49">
        <v>0</v>
      </c>
      <c r="AT647" s="49">
        <v>0</v>
      </c>
      <c r="AU647" s="49">
        <v>0</v>
      </c>
      <c r="AV647" s="50">
        <f t="shared" si="536"/>
        <v>-38681723074</v>
      </c>
      <c r="AW647" s="50">
        <f t="shared" si="553"/>
        <v>38681723074</v>
      </c>
      <c r="AX647" s="44">
        <f t="shared" si="506"/>
        <v>0</v>
      </c>
    </row>
    <row r="648" spans="1:50" s="45" customFormat="1" ht="15" customHeight="1" x14ac:dyDescent="0.25">
      <c r="A648" s="37">
        <f t="shared" si="561"/>
        <v>485</v>
      </c>
      <c r="B648" s="37">
        <f t="shared" si="561"/>
        <v>19</v>
      </c>
      <c r="C648" s="47" t="s">
        <v>736</v>
      </c>
      <c r="D648" s="39" t="s">
        <v>90</v>
      </c>
      <c r="E648" s="40">
        <v>42734</v>
      </c>
      <c r="F648" s="41">
        <f t="shared" si="527"/>
        <v>1154197896644</v>
      </c>
      <c r="G648" s="42">
        <f t="shared" si="528"/>
        <v>17874398000</v>
      </c>
      <c r="H648" s="42">
        <v>158100000</v>
      </c>
      <c r="I648" s="42">
        <v>220250000</v>
      </c>
      <c r="J648" s="42">
        <v>2548271000</v>
      </c>
      <c r="K648" s="42">
        <v>14947777000</v>
      </c>
      <c r="L648" s="42">
        <f t="shared" si="529"/>
        <v>839672334000</v>
      </c>
      <c r="M648" s="42">
        <v>34403041000</v>
      </c>
      <c r="N648" s="42">
        <v>595471794000</v>
      </c>
      <c r="O648" s="42">
        <v>209797499000</v>
      </c>
      <c r="P648" s="42">
        <f t="shared" si="530"/>
        <v>296651164644</v>
      </c>
      <c r="Q648" s="42">
        <v>0</v>
      </c>
      <c r="R648" s="42">
        <v>0</v>
      </c>
      <c r="S648" s="42">
        <v>12178705644</v>
      </c>
      <c r="T648" s="42">
        <v>284472459000</v>
      </c>
      <c r="U648" s="42">
        <v>0</v>
      </c>
      <c r="V648" s="42">
        <f t="shared" si="531"/>
        <v>1154197896644</v>
      </c>
      <c r="W648" s="42">
        <f t="shared" si="532"/>
        <v>667513119156</v>
      </c>
      <c r="X648" s="42">
        <v>346865344536</v>
      </c>
      <c r="Y648" s="42">
        <v>0</v>
      </c>
      <c r="Z648" s="42">
        <v>0</v>
      </c>
      <c r="AA648" s="42">
        <v>53083585100</v>
      </c>
      <c r="AB648" s="42">
        <v>34134000000</v>
      </c>
      <c r="AC648" s="42">
        <v>0</v>
      </c>
      <c r="AD648" s="42">
        <v>232430189520</v>
      </c>
      <c r="AE648" s="42">
        <v>1000000000</v>
      </c>
      <c r="AF648" s="42">
        <f t="shared" si="533"/>
        <v>486684777488</v>
      </c>
      <c r="AG648" s="42">
        <v>36234875000</v>
      </c>
      <c r="AH648" s="42">
        <v>249385418137</v>
      </c>
      <c r="AI648" s="42">
        <v>201064484351</v>
      </c>
      <c r="AJ648" s="42">
        <f t="shared" si="534"/>
        <v>0</v>
      </c>
      <c r="AK648" s="42">
        <v>0</v>
      </c>
      <c r="AL648" s="42">
        <v>0</v>
      </c>
      <c r="AM648" s="42">
        <v>0</v>
      </c>
      <c r="AN648" s="42">
        <v>0</v>
      </c>
      <c r="AO648" s="42">
        <v>0</v>
      </c>
      <c r="AP648" s="42">
        <v>0</v>
      </c>
      <c r="AQ648" s="42">
        <f t="shared" si="535"/>
        <v>0</v>
      </c>
      <c r="AR648" s="42">
        <v>0</v>
      </c>
      <c r="AS648" s="42">
        <v>0</v>
      </c>
      <c r="AT648" s="42">
        <v>0</v>
      </c>
      <c r="AU648" s="42">
        <v>0</v>
      </c>
      <c r="AV648" s="43">
        <f t="shared" si="536"/>
        <v>0</v>
      </c>
      <c r="AW648" s="43">
        <f t="shared" si="553"/>
        <v>0</v>
      </c>
      <c r="AX648" s="44">
        <f t="shared" ref="AX648:AX676" si="562">AW648+AV648</f>
        <v>0</v>
      </c>
    </row>
    <row r="649" spans="1:50" s="45" customFormat="1" ht="15" customHeight="1" x14ac:dyDescent="0.25">
      <c r="A649" s="37">
        <f t="shared" si="561"/>
        <v>486</v>
      </c>
      <c r="B649" s="37">
        <f t="shared" si="561"/>
        <v>20</v>
      </c>
      <c r="C649" s="47" t="s">
        <v>737</v>
      </c>
      <c r="D649" s="39" t="s">
        <v>111</v>
      </c>
      <c r="E649" s="40">
        <v>42725</v>
      </c>
      <c r="F649" s="41">
        <f t="shared" si="527"/>
        <v>1484607559848</v>
      </c>
      <c r="G649" s="42">
        <f t="shared" si="528"/>
        <v>17732338574</v>
      </c>
      <c r="H649" s="42">
        <v>25000000</v>
      </c>
      <c r="I649" s="42">
        <v>3495550000</v>
      </c>
      <c r="J649" s="42">
        <v>4559276555</v>
      </c>
      <c r="K649" s="42">
        <v>9652512019</v>
      </c>
      <c r="L649" s="42">
        <f t="shared" si="529"/>
        <v>1117844128494</v>
      </c>
      <c r="M649" s="42">
        <v>36990462000</v>
      </c>
      <c r="N649" s="42">
        <v>905093993494</v>
      </c>
      <c r="O649" s="42">
        <v>175759673000</v>
      </c>
      <c r="P649" s="42">
        <f t="shared" si="530"/>
        <v>349031092780</v>
      </c>
      <c r="Q649" s="42">
        <v>0</v>
      </c>
      <c r="R649" s="42">
        <v>0</v>
      </c>
      <c r="S649" s="42">
        <v>6157679780</v>
      </c>
      <c r="T649" s="42">
        <f>114477328000+9000000000</f>
        <v>123477328000</v>
      </c>
      <c r="U649" s="42">
        <v>219396085000</v>
      </c>
      <c r="V649" s="42">
        <f t="shared" si="531"/>
        <v>1476607559848</v>
      </c>
      <c r="W649" s="42">
        <f t="shared" si="532"/>
        <v>577974034191</v>
      </c>
      <c r="X649" s="42">
        <v>306027949191</v>
      </c>
      <c r="Y649" s="42">
        <v>0</v>
      </c>
      <c r="Z649" s="42">
        <v>10000000000</v>
      </c>
      <c r="AA649" s="42">
        <v>22150000000</v>
      </c>
      <c r="AB649" s="42">
        <v>17400000000</v>
      </c>
      <c r="AC649" s="42">
        <v>0</v>
      </c>
      <c r="AD649" s="42">
        <v>219396085000</v>
      </c>
      <c r="AE649" s="42">
        <v>3000000000</v>
      </c>
      <c r="AF649" s="42">
        <f t="shared" si="533"/>
        <v>898633525657</v>
      </c>
      <c r="AG649" s="42">
        <v>76477656000</v>
      </c>
      <c r="AH649" s="42">
        <v>518599244962</v>
      </c>
      <c r="AI649" s="42">
        <v>303556624695</v>
      </c>
      <c r="AJ649" s="42">
        <f t="shared" si="534"/>
        <v>0</v>
      </c>
      <c r="AK649" s="42">
        <v>0</v>
      </c>
      <c r="AL649" s="42">
        <v>0</v>
      </c>
      <c r="AM649" s="42">
        <v>0</v>
      </c>
      <c r="AN649" s="42">
        <v>0</v>
      </c>
      <c r="AO649" s="42">
        <v>0</v>
      </c>
      <c r="AP649" s="42">
        <v>0</v>
      </c>
      <c r="AQ649" s="42">
        <f t="shared" si="535"/>
        <v>8000000000</v>
      </c>
      <c r="AR649" s="42">
        <v>0</v>
      </c>
      <c r="AS649" s="42">
        <v>8000000000</v>
      </c>
      <c r="AT649" s="42">
        <v>0</v>
      </c>
      <c r="AU649" s="42">
        <v>0</v>
      </c>
      <c r="AV649" s="43">
        <f t="shared" si="536"/>
        <v>8000000000</v>
      </c>
      <c r="AW649" s="43">
        <f t="shared" si="553"/>
        <v>-8000000000</v>
      </c>
      <c r="AX649" s="44">
        <f t="shared" si="562"/>
        <v>0</v>
      </c>
    </row>
    <row r="650" spans="1:50" s="45" customFormat="1" ht="15" customHeight="1" x14ac:dyDescent="0.25">
      <c r="A650" s="37">
        <f t="shared" si="561"/>
        <v>487</v>
      </c>
      <c r="B650" s="37">
        <f t="shared" si="561"/>
        <v>21</v>
      </c>
      <c r="C650" s="47" t="s">
        <v>738</v>
      </c>
      <c r="D650" s="39" t="s">
        <v>103</v>
      </c>
      <c r="E650" s="40">
        <v>42752</v>
      </c>
      <c r="F650" s="41">
        <f t="shared" si="527"/>
        <v>1562357765907</v>
      </c>
      <c r="G650" s="42">
        <f t="shared" si="528"/>
        <v>118910000000</v>
      </c>
      <c r="H650" s="42">
        <v>0</v>
      </c>
      <c r="I650" s="42">
        <v>0</v>
      </c>
      <c r="J650" s="42">
        <v>1500000000</v>
      </c>
      <c r="K650" s="42">
        <v>117410000000</v>
      </c>
      <c r="L650" s="42">
        <f t="shared" si="529"/>
        <v>1086128381000</v>
      </c>
      <c r="M650" s="42">
        <v>32595602000</v>
      </c>
      <c r="N650" s="42">
        <v>812730418000</v>
      </c>
      <c r="O650" s="42">
        <v>240802361000</v>
      </c>
      <c r="P650" s="42">
        <f t="shared" si="530"/>
        <v>357319384907</v>
      </c>
      <c r="Q650" s="42">
        <v>0</v>
      </c>
      <c r="R650" s="42">
        <v>0</v>
      </c>
      <c r="S650" s="42">
        <v>7805924907</v>
      </c>
      <c r="T650" s="42">
        <v>288911140000</v>
      </c>
      <c r="U650" s="42">
        <v>60602320000</v>
      </c>
      <c r="V650" s="42">
        <f t="shared" si="531"/>
        <v>1823917116143</v>
      </c>
      <c r="W650" s="42">
        <f t="shared" si="532"/>
        <v>732077632683</v>
      </c>
      <c r="X650" s="42">
        <v>334766149121</v>
      </c>
      <c r="Y650" s="42">
        <v>12618055562</v>
      </c>
      <c r="Z650" s="42">
        <v>3744000000</v>
      </c>
      <c r="AA650" s="42">
        <v>117568700000</v>
      </c>
      <c r="AB650" s="42">
        <v>50000000000</v>
      </c>
      <c r="AC650" s="42">
        <v>0</v>
      </c>
      <c r="AD650" s="42">
        <v>203380728000</v>
      </c>
      <c r="AE650" s="42">
        <v>10000000000</v>
      </c>
      <c r="AF650" s="42">
        <f t="shared" si="533"/>
        <v>1091839483460</v>
      </c>
      <c r="AG650" s="42">
        <v>38493830000</v>
      </c>
      <c r="AH650" s="42">
        <v>388167880964</v>
      </c>
      <c r="AI650" s="42">
        <v>665177772496</v>
      </c>
      <c r="AJ650" s="42">
        <f t="shared" si="534"/>
        <v>391559350236</v>
      </c>
      <c r="AK650" s="42">
        <v>0</v>
      </c>
      <c r="AL650" s="42">
        <v>0</v>
      </c>
      <c r="AM650" s="42">
        <v>0</v>
      </c>
      <c r="AN650" s="42">
        <v>391559350236</v>
      </c>
      <c r="AO650" s="42">
        <v>0</v>
      </c>
      <c r="AP650" s="42">
        <v>0</v>
      </c>
      <c r="AQ650" s="42">
        <f t="shared" si="535"/>
        <v>130000000000</v>
      </c>
      <c r="AR650" s="42">
        <v>0</v>
      </c>
      <c r="AS650" s="42">
        <v>30000000000</v>
      </c>
      <c r="AT650" s="42">
        <v>100000000000</v>
      </c>
      <c r="AU650" s="42">
        <v>0</v>
      </c>
      <c r="AV650" s="43">
        <f t="shared" si="536"/>
        <v>-261559350236</v>
      </c>
      <c r="AW650" s="43">
        <f t="shared" si="553"/>
        <v>261559350236</v>
      </c>
      <c r="AX650" s="44">
        <f t="shared" si="562"/>
        <v>0</v>
      </c>
    </row>
    <row r="651" spans="1:50" s="45" customFormat="1" ht="15" customHeight="1" x14ac:dyDescent="0.25">
      <c r="A651" s="37">
        <f t="shared" si="561"/>
        <v>488</v>
      </c>
      <c r="B651" s="37">
        <f t="shared" si="561"/>
        <v>22</v>
      </c>
      <c r="C651" s="47" t="s">
        <v>739</v>
      </c>
      <c r="D651" s="39" t="s">
        <v>90</v>
      </c>
      <c r="E651" s="40">
        <v>42719</v>
      </c>
      <c r="F651" s="48">
        <f t="shared" si="527"/>
        <v>1365252818470</v>
      </c>
      <c r="G651" s="49">
        <f t="shared" si="528"/>
        <v>20722161852</v>
      </c>
      <c r="H651" s="49">
        <v>1187369759</v>
      </c>
      <c r="I651" s="49">
        <v>2618592093</v>
      </c>
      <c r="J651" s="49">
        <v>6500000000</v>
      </c>
      <c r="K651" s="49">
        <v>10416200000</v>
      </c>
      <c r="L651" s="49">
        <f t="shared" si="529"/>
        <v>903052193000</v>
      </c>
      <c r="M651" s="49">
        <v>33626803000</v>
      </c>
      <c r="N651" s="49">
        <v>756469605000</v>
      </c>
      <c r="O651" s="49">
        <v>112955785000</v>
      </c>
      <c r="P651" s="49">
        <f t="shared" si="530"/>
        <v>441478463618</v>
      </c>
      <c r="Q651" s="49">
        <v>0</v>
      </c>
      <c r="R651" s="49">
        <v>0</v>
      </c>
      <c r="S651" s="49">
        <v>9037576618</v>
      </c>
      <c r="T651" s="49">
        <v>128559573000</v>
      </c>
      <c r="U651" s="49">
        <v>303881314000</v>
      </c>
      <c r="V651" s="49">
        <f t="shared" si="531"/>
        <v>1358913408905</v>
      </c>
      <c r="W651" s="49">
        <f t="shared" si="532"/>
        <v>714912251416.22998</v>
      </c>
      <c r="X651" s="49">
        <v>339142349916.22998</v>
      </c>
      <c r="Y651" s="49">
        <v>0</v>
      </c>
      <c r="Z651" s="49">
        <v>0</v>
      </c>
      <c r="AA651" s="49">
        <v>20100000000</v>
      </c>
      <c r="AB651" s="49">
        <v>47974400000</v>
      </c>
      <c r="AC651" s="49">
        <v>0</v>
      </c>
      <c r="AD651" s="49">
        <v>306695501500</v>
      </c>
      <c r="AE651" s="49">
        <v>1000000000</v>
      </c>
      <c r="AF651" s="49">
        <f t="shared" si="533"/>
        <v>644001157488.77002</v>
      </c>
      <c r="AG651" s="49">
        <v>44289475400</v>
      </c>
      <c r="AH651" s="49">
        <v>295244544301.13</v>
      </c>
      <c r="AI651" s="49">
        <v>304467137787.64001</v>
      </c>
      <c r="AJ651" s="49">
        <f t="shared" si="534"/>
        <v>660590435</v>
      </c>
      <c r="AK651" s="49">
        <v>660590435</v>
      </c>
      <c r="AL651" s="49">
        <v>0</v>
      </c>
      <c r="AM651" s="49">
        <v>0</v>
      </c>
      <c r="AN651" s="49">
        <v>0</v>
      </c>
      <c r="AO651" s="49">
        <v>0</v>
      </c>
      <c r="AP651" s="49">
        <v>0</v>
      </c>
      <c r="AQ651" s="49">
        <f t="shared" si="535"/>
        <v>7000000000</v>
      </c>
      <c r="AR651" s="49">
        <v>0</v>
      </c>
      <c r="AS651" s="49">
        <v>7000000000</v>
      </c>
      <c r="AT651" s="49">
        <v>0</v>
      </c>
      <c r="AU651" s="49">
        <v>0</v>
      </c>
      <c r="AV651" s="50">
        <f t="shared" si="536"/>
        <v>6339409565</v>
      </c>
      <c r="AW651" s="50">
        <f t="shared" si="553"/>
        <v>-6339409565</v>
      </c>
      <c r="AX651" s="44">
        <f t="shared" si="562"/>
        <v>0</v>
      </c>
    </row>
    <row r="652" spans="1:50" s="45" customFormat="1" ht="15" customHeight="1" x14ac:dyDescent="0.25">
      <c r="A652" s="37">
        <f t="shared" si="561"/>
        <v>489</v>
      </c>
      <c r="B652" s="37">
        <f t="shared" si="561"/>
        <v>23</v>
      </c>
      <c r="C652" s="47" t="s">
        <v>740</v>
      </c>
      <c r="D652" s="39" t="s">
        <v>103</v>
      </c>
      <c r="E652" s="40">
        <v>42754</v>
      </c>
      <c r="F652" s="48">
        <f t="shared" si="527"/>
        <v>1047412338787</v>
      </c>
      <c r="G652" s="49">
        <f t="shared" si="528"/>
        <v>9500000000</v>
      </c>
      <c r="H652" s="49">
        <v>880000000</v>
      </c>
      <c r="I652" s="49">
        <v>520000000</v>
      </c>
      <c r="J652" s="49">
        <v>3500000000</v>
      </c>
      <c r="K652" s="49">
        <v>4600000000</v>
      </c>
      <c r="L652" s="49">
        <f t="shared" si="529"/>
        <v>846431821000</v>
      </c>
      <c r="M652" s="49">
        <v>39993721000</v>
      </c>
      <c r="N652" s="49">
        <v>718032374000</v>
      </c>
      <c r="O652" s="49">
        <v>88405726000</v>
      </c>
      <c r="P652" s="49">
        <f t="shared" si="530"/>
        <v>191480517787</v>
      </c>
      <c r="Q652" s="49">
        <v>0</v>
      </c>
      <c r="R652" s="49">
        <v>0</v>
      </c>
      <c r="S652" s="49">
        <v>5515967449</v>
      </c>
      <c r="T652" s="49">
        <v>98877880000</v>
      </c>
      <c r="U652" s="49">
        <f>78458068000+8628602338</f>
        <v>87086670338</v>
      </c>
      <c r="V652" s="49">
        <f t="shared" si="531"/>
        <v>1047412338787</v>
      </c>
      <c r="W652" s="49">
        <f t="shared" si="532"/>
        <v>398096147510</v>
      </c>
      <c r="X652" s="49">
        <v>211728002087</v>
      </c>
      <c r="Y652" s="49">
        <v>0</v>
      </c>
      <c r="Z652" s="49">
        <v>0</v>
      </c>
      <c r="AA652" s="49">
        <v>30077000000</v>
      </c>
      <c r="AB652" s="49">
        <v>39261571520</v>
      </c>
      <c r="AC652" s="49">
        <v>0</v>
      </c>
      <c r="AD652" s="49">
        <v>114029573903</v>
      </c>
      <c r="AE652" s="49">
        <v>3000000000</v>
      </c>
      <c r="AF652" s="49">
        <f t="shared" si="533"/>
        <v>649316191277</v>
      </c>
      <c r="AG652" s="49">
        <v>113255133910</v>
      </c>
      <c r="AH652" s="49">
        <v>308049188487</v>
      </c>
      <c r="AI652" s="49">
        <v>228011868880</v>
      </c>
      <c r="AJ652" s="49">
        <f t="shared" si="534"/>
        <v>0</v>
      </c>
      <c r="AK652" s="49">
        <v>0</v>
      </c>
      <c r="AL652" s="49">
        <v>0</v>
      </c>
      <c r="AM652" s="49">
        <v>0</v>
      </c>
      <c r="AN652" s="49">
        <v>0</v>
      </c>
      <c r="AO652" s="49">
        <v>0</v>
      </c>
      <c r="AP652" s="49">
        <v>0</v>
      </c>
      <c r="AQ652" s="49">
        <f t="shared" si="535"/>
        <v>0</v>
      </c>
      <c r="AR652" s="49">
        <v>0</v>
      </c>
      <c r="AS652" s="49">
        <v>0</v>
      </c>
      <c r="AT652" s="49">
        <v>0</v>
      </c>
      <c r="AU652" s="49">
        <v>0</v>
      </c>
      <c r="AV652" s="50">
        <f t="shared" si="536"/>
        <v>0</v>
      </c>
      <c r="AW652" s="50">
        <f t="shared" si="553"/>
        <v>0</v>
      </c>
      <c r="AX652" s="44">
        <f t="shared" si="562"/>
        <v>0</v>
      </c>
    </row>
    <row r="653" spans="1:50" s="45" customFormat="1" ht="15" customHeight="1" x14ac:dyDescent="0.25">
      <c r="A653" s="37">
        <f t="shared" si="561"/>
        <v>490</v>
      </c>
      <c r="B653" s="37">
        <f t="shared" si="561"/>
        <v>24</v>
      </c>
      <c r="C653" s="47" t="s">
        <v>741</v>
      </c>
      <c r="D653" s="39" t="s">
        <v>103</v>
      </c>
      <c r="E653" s="40">
        <v>42765</v>
      </c>
      <c r="F653" s="41">
        <f t="shared" si="527"/>
        <v>730788722001</v>
      </c>
      <c r="G653" s="42">
        <f t="shared" si="528"/>
        <v>19668668534</v>
      </c>
      <c r="H653" s="42">
        <v>2085000000</v>
      </c>
      <c r="I653" s="42">
        <v>330000000</v>
      </c>
      <c r="J653" s="42">
        <v>2950000000</v>
      </c>
      <c r="K653" s="42">
        <v>14303668534</v>
      </c>
      <c r="L653" s="42">
        <f t="shared" si="529"/>
        <v>577321433000</v>
      </c>
      <c r="M653" s="42">
        <v>29267685000</v>
      </c>
      <c r="N653" s="42">
        <v>455358238000</v>
      </c>
      <c r="O653" s="42">
        <v>92695510000</v>
      </c>
      <c r="P653" s="42">
        <f t="shared" si="530"/>
        <v>133798620467</v>
      </c>
      <c r="Q653" s="42">
        <v>0</v>
      </c>
      <c r="R653" s="42">
        <v>0</v>
      </c>
      <c r="S653" s="42">
        <v>6476867467</v>
      </c>
      <c r="T653" s="42">
        <v>86513444000</v>
      </c>
      <c r="U653" s="42">
        <f>33862734000+6945575000</f>
        <v>40808309000</v>
      </c>
      <c r="V653" s="42">
        <f t="shared" si="531"/>
        <v>750625196482</v>
      </c>
      <c r="W653" s="42">
        <f t="shared" si="532"/>
        <v>263263789885</v>
      </c>
      <c r="X653" s="42">
        <v>163838004885</v>
      </c>
      <c r="Y653" s="42">
        <v>0</v>
      </c>
      <c r="Z653" s="42">
        <v>0</v>
      </c>
      <c r="AA653" s="42">
        <v>8910000000</v>
      </c>
      <c r="AB653" s="42">
        <v>25107476000</v>
      </c>
      <c r="AC653" s="42">
        <v>0</v>
      </c>
      <c r="AD653" s="42">
        <v>65408309000</v>
      </c>
      <c r="AE653" s="42">
        <v>0</v>
      </c>
      <c r="AF653" s="42">
        <f t="shared" si="533"/>
        <v>487361406597</v>
      </c>
      <c r="AG653" s="42">
        <v>26794830000</v>
      </c>
      <c r="AH653" s="42">
        <v>221663530826</v>
      </c>
      <c r="AI653" s="42">
        <v>238903045771</v>
      </c>
      <c r="AJ653" s="42">
        <f t="shared" si="534"/>
        <v>32500000000</v>
      </c>
      <c r="AK653" s="42">
        <v>32500000000</v>
      </c>
      <c r="AL653" s="42">
        <v>0</v>
      </c>
      <c r="AM653" s="42">
        <v>0</v>
      </c>
      <c r="AN653" s="42">
        <v>0</v>
      </c>
      <c r="AO653" s="42">
        <v>0</v>
      </c>
      <c r="AP653" s="42">
        <v>0</v>
      </c>
      <c r="AQ653" s="42">
        <f t="shared" si="535"/>
        <v>12663525519</v>
      </c>
      <c r="AR653" s="42">
        <v>0</v>
      </c>
      <c r="AS653" s="42">
        <v>2663525519</v>
      </c>
      <c r="AT653" s="42">
        <v>10000000000</v>
      </c>
      <c r="AU653" s="42">
        <v>0</v>
      </c>
      <c r="AV653" s="43">
        <f t="shared" si="536"/>
        <v>-19836474481</v>
      </c>
      <c r="AW653" s="43">
        <f t="shared" si="553"/>
        <v>19836474481</v>
      </c>
      <c r="AX653" s="44">
        <f t="shared" si="562"/>
        <v>0</v>
      </c>
    </row>
    <row r="654" spans="1:50" s="45" customFormat="1" ht="15" customHeight="1" x14ac:dyDescent="0.25">
      <c r="A654" s="37">
        <f t="shared" si="561"/>
        <v>491</v>
      </c>
      <c r="B654" s="37">
        <f t="shared" si="561"/>
        <v>25</v>
      </c>
      <c r="C654" s="47" t="s">
        <v>742</v>
      </c>
      <c r="D654" s="39" t="s">
        <v>90</v>
      </c>
      <c r="E654" s="40">
        <v>42732</v>
      </c>
      <c r="F654" s="41">
        <f t="shared" si="527"/>
        <v>1500750822050</v>
      </c>
      <c r="G654" s="42">
        <f t="shared" si="528"/>
        <v>6029628000</v>
      </c>
      <c r="H654" s="42">
        <v>0</v>
      </c>
      <c r="I654" s="42">
        <v>0</v>
      </c>
      <c r="J654" s="42">
        <v>0</v>
      </c>
      <c r="K654" s="42">
        <v>6029628000</v>
      </c>
      <c r="L654" s="42">
        <f t="shared" si="529"/>
        <v>906164812000</v>
      </c>
      <c r="M654" s="42">
        <v>33632986000</v>
      </c>
      <c r="N654" s="42">
        <v>741509328000</v>
      </c>
      <c r="O654" s="42">
        <v>131022498000</v>
      </c>
      <c r="P654" s="42">
        <f t="shared" si="530"/>
        <v>588556382050</v>
      </c>
      <c r="Q654" s="42">
        <v>0</v>
      </c>
      <c r="R654" s="42">
        <v>0</v>
      </c>
      <c r="S654" s="42">
        <v>8228228050</v>
      </c>
      <c r="T654" s="42">
        <v>173799857000</v>
      </c>
      <c r="U654" s="42">
        <v>406528297000</v>
      </c>
      <c r="V654" s="42">
        <f t="shared" si="531"/>
        <v>1606840665079</v>
      </c>
      <c r="W654" s="42">
        <f t="shared" si="532"/>
        <v>893159699214</v>
      </c>
      <c r="X654" s="42">
        <v>289009167814</v>
      </c>
      <c r="Y654" s="42">
        <v>0</v>
      </c>
      <c r="Z654" s="42">
        <v>17992260000</v>
      </c>
      <c r="AA654" s="42">
        <v>19236725000</v>
      </c>
      <c r="AB654" s="42">
        <v>11500000000</v>
      </c>
      <c r="AC654" s="42">
        <v>0</v>
      </c>
      <c r="AD654" s="42">
        <v>555421546400</v>
      </c>
      <c r="AE654" s="42">
        <v>0</v>
      </c>
      <c r="AF654" s="42">
        <f t="shared" si="533"/>
        <v>713680965865</v>
      </c>
      <c r="AG654" s="42">
        <v>74852071800</v>
      </c>
      <c r="AH654" s="42">
        <v>392477033427</v>
      </c>
      <c r="AI654" s="42">
        <v>246351860638</v>
      </c>
      <c r="AJ654" s="42">
        <f t="shared" si="534"/>
        <v>184349664328</v>
      </c>
      <c r="AK654" s="42">
        <v>184349664328</v>
      </c>
      <c r="AL654" s="42">
        <v>0</v>
      </c>
      <c r="AM654" s="42">
        <v>0</v>
      </c>
      <c r="AN654" s="42">
        <v>0</v>
      </c>
      <c r="AO654" s="42">
        <v>0</v>
      </c>
      <c r="AP654" s="42">
        <v>0</v>
      </c>
      <c r="AQ654" s="42">
        <f t="shared" si="535"/>
        <v>78259821299</v>
      </c>
      <c r="AR654" s="42">
        <v>0</v>
      </c>
      <c r="AS654" s="42">
        <v>6059415032</v>
      </c>
      <c r="AT654" s="42">
        <v>72200406267</v>
      </c>
      <c r="AU654" s="42">
        <v>0</v>
      </c>
      <c r="AV654" s="43">
        <f t="shared" si="536"/>
        <v>-106089843029</v>
      </c>
      <c r="AW654" s="43">
        <f t="shared" si="553"/>
        <v>106089843029</v>
      </c>
      <c r="AX654" s="44">
        <f t="shared" si="562"/>
        <v>0</v>
      </c>
    </row>
    <row r="655" spans="1:50" s="45" customFormat="1" ht="15" customHeight="1" x14ac:dyDescent="0.25">
      <c r="A655" s="37">
        <f t="shared" si="561"/>
        <v>492</v>
      </c>
      <c r="B655" s="37">
        <f t="shared" si="561"/>
        <v>26</v>
      </c>
      <c r="C655" s="47" t="s">
        <v>743</v>
      </c>
      <c r="D655" s="39" t="s">
        <v>103</v>
      </c>
      <c r="E655" s="40">
        <v>42752</v>
      </c>
      <c r="F655" s="48">
        <f t="shared" si="527"/>
        <v>973811111222</v>
      </c>
      <c r="G655" s="49">
        <f t="shared" si="528"/>
        <v>10000000000</v>
      </c>
      <c r="H655" s="49">
        <v>3964000000</v>
      </c>
      <c r="I655" s="49">
        <v>236000000</v>
      </c>
      <c r="J655" s="49">
        <v>3000000000</v>
      </c>
      <c r="K655" s="49">
        <v>2800000000</v>
      </c>
      <c r="L655" s="49">
        <f t="shared" si="529"/>
        <v>751905205087</v>
      </c>
      <c r="M655" s="49">
        <v>41533286087</v>
      </c>
      <c r="N655" s="49">
        <v>566178876000</v>
      </c>
      <c r="O655" s="49">
        <v>144193043000</v>
      </c>
      <c r="P655" s="49">
        <f t="shared" si="530"/>
        <v>211905906135</v>
      </c>
      <c r="Q655" s="49">
        <v>0</v>
      </c>
      <c r="R655" s="49">
        <v>0</v>
      </c>
      <c r="S655" s="49">
        <v>4410003135</v>
      </c>
      <c r="T655" s="49">
        <f>18942865000+96865746000</f>
        <v>115808611000</v>
      </c>
      <c r="U655" s="49">
        <f>81865746000+9821546000</f>
        <v>91687292000</v>
      </c>
      <c r="V655" s="49">
        <f t="shared" si="531"/>
        <v>1015548513124</v>
      </c>
      <c r="W655" s="49">
        <f t="shared" si="532"/>
        <v>437274270275</v>
      </c>
      <c r="X655" s="49">
        <v>252663538609.20001</v>
      </c>
      <c r="Y655" s="49">
        <v>0</v>
      </c>
      <c r="Z655" s="49">
        <v>11740000000</v>
      </c>
      <c r="AA655" s="49">
        <v>33325000000.799999</v>
      </c>
      <c r="AB655" s="49">
        <v>43279985665</v>
      </c>
      <c r="AC655" s="49">
        <v>0</v>
      </c>
      <c r="AD655" s="49">
        <v>95265746000</v>
      </c>
      <c r="AE655" s="49">
        <v>1000000000</v>
      </c>
      <c r="AF655" s="49">
        <f t="shared" si="533"/>
        <v>578274242849</v>
      </c>
      <c r="AG655" s="49">
        <v>68035319340</v>
      </c>
      <c r="AH655" s="49">
        <v>227671998609</v>
      </c>
      <c r="AI655" s="49">
        <v>282566924900</v>
      </c>
      <c r="AJ655" s="49">
        <f t="shared" si="534"/>
        <v>69194875158</v>
      </c>
      <c r="AK655" s="49">
        <v>69194875158</v>
      </c>
      <c r="AL655" s="49">
        <v>0</v>
      </c>
      <c r="AM655" s="49">
        <v>0</v>
      </c>
      <c r="AN655" s="49">
        <v>0</v>
      </c>
      <c r="AO655" s="49">
        <v>0</v>
      </c>
      <c r="AP655" s="49">
        <v>0</v>
      </c>
      <c r="AQ655" s="49">
        <f t="shared" si="535"/>
        <v>27457473256</v>
      </c>
      <c r="AR655" s="49">
        <v>0</v>
      </c>
      <c r="AS655" s="49">
        <v>3000000000</v>
      </c>
      <c r="AT655" s="49">
        <v>24457473256</v>
      </c>
      <c r="AU655" s="49">
        <v>0</v>
      </c>
      <c r="AV655" s="50">
        <f t="shared" si="536"/>
        <v>-41737401902</v>
      </c>
      <c r="AW655" s="50">
        <f t="shared" si="553"/>
        <v>41737401902</v>
      </c>
      <c r="AX655" s="44">
        <f t="shared" si="562"/>
        <v>0</v>
      </c>
    </row>
    <row r="656" spans="1:50" s="45" customFormat="1" ht="15" customHeight="1" x14ac:dyDescent="0.25">
      <c r="A656" s="37">
        <f t="shared" si="561"/>
        <v>493</v>
      </c>
      <c r="B656" s="37">
        <f t="shared" si="561"/>
        <v>27</v>
      </c>
      <c r="C656" s="47" t="s">
        <v>744</v>
      </c>
      <c r="D656" s="39" t="s">
        <v>103</v>
      </c>
      <c r="E656" s="40">
        <v>42747</v>
      </c>
      <c r="F656" s="48">
        <f t="shared" si="527"/>
        <v>1483372943722</v>
      </c>
      <c r="G656" s="49">
        <f t="shared" si="528"/>
        <v>35998762126</v>
      </c>
      <c r="H656" s="49">
        <v>2050000000</v>
      </c>
      <c r="I656" s="49">
        <v>18039887126</v>
      </c>
      <c r="J656" s="49">
        <v>3218875000</v>
      </c>
      <c r="K656" s="49">
        <v>12690000000</v>
      </c>
      <c r="L656" s="49">
        <f t="shared" si="529"/>
        <v>926269604657</v>
      </c>
      <c r="M656" s="49">
        <v>38760258657</v>
      </c>
      <c r="N656" s="49">
        <v>750847109000</v>
      </c>
      <c r="O656" s="49">
        <f>109286000000+27376237000</f>
        <v>136662237000</v>
      </c>
      <c r="P656" s="49">
        <f t="shared" si="530"/>
        <v>521104576939</v>
      </c>
      <c r="Q656" s="49">
        <v>0</v>
      </c>
      <c r="R656" s="49">
        <v>0</v>
      </c>
      <c r="S656" s="49">
        <v>12634395939</v>
      </c>
      <c r="T656" s="49">
        <f>495470181000-384055245000</f>
        <v>111414936000</v>
      </c>
      <c r="U656" s="49">
        <f>384055245000+13000000000</f>
        <v>397055245000</v>
      </c>
      <c r="V656" s="49">
        <f t="shared" si="531"/>
        <v>1514287440835.3398</v>
      </c>
      <c r="W656" s="49">
        <f t="shared" si="532"/>
        <v>896421907233.18994</v>
      </c>
      <c r="X656" s="49">
        <v>400204506694.19</v>
      </c>
      <c r="Y656" s="49">
        <v>0</v>
      </c>
      <c r="Z656" s="49">
        <v>3878903539</v>
      </c>
      <c r="AA656" s="49">
        <v>41807850000</v>
      </c>
      <c r="AB656" s="49">
        <v>22299000000</v>
      </c>
      <c r="AC656" s="49">
        <v>0</v>
      </c>
      <c r="AD656" s="49">
        <v>426731647000</v>
      </c>
      <c r="AE656" s="49">
        <v>1500000000</v>
      </c>
      <c r="AF656" s="49">
        <f t="shared" si="533"/>
        <v>617865533602.15002</v>
      </c>
      <c r="AG656" s="49">
        <v>47015542200</v>
      </c>
      <c r="AH656" s="49">
        <v>360590246840</v>
      </c>
      <c r="AI656" s="49">
        <v>210259744562.14999</v>
      </c>
      <c r="AJ656" s="49">
        <f t="shared" si="534"/>
        <v>16030595180</v>
      </c>
      <c r="AK656" s="49">
        <v>16030595180</v>
      </c>
      <c r="AL656" s="49">
        <v>0</v>
      </c>
      <c r="AM656" s="49">
        <v>0</v>
      </c>
      <c r="AN656" s="49">
        <v>0</v>
      </c>
      <c r="AO656" s="49">
        <v>0</v>
      </c>
      <c r="AP656" s="49">
        <v>0</v>
      </c>
      <c r="AQ656" s="49">
        <f t="shared" si="535"/>
        <v>0</v>
      </c>
      <c r="AR656" s="49">
        <v>0</v>
      </c>
      <c r="AS656" s="49">
        <v>0</v>
      </c>
      <c r="AT656" s="49">
        <v>0</v>
      </c>
      <c r="AU656" s="49">
        <v>0</v>
      </c>
      <c r="AV656" s="50">
        <f t="shared" si="536"/>
        <v>-30914497113.339844</v>
      </c>
      <c r="AW656" s="50">
        <f t="shared" si="553"/>
        <v>16030595180</v>
      </c>
      <c r="AX656" s="44">
        <f t="shared" si="562"/>
        <v>-14883901933.339844</v>
      </c>
    </row>
    <row r="657" spans="1:50" s="45" customFormat="1" ht="15" customHeight="1" x14ac:dyDescent="0.25">
      <c r="A657" s="37">
        <f t="shared" si="561"/>
        <v>494</v>
      </c>
      <c r="B657" s="37">
        <f t="shared" si="561"/>
        <v>28</v>
      </c>
      <c r="C657" s="47" t="s">
        <v>745</v>
      </c>
      <c r="D657" s="39" t="s">
        <v>103</v>
      </c>
      <c r="E657" s="40">
        <v>42747</v>
      </c>
      <c r="F657" s="48">
        <f t="shared" si="527"/>
        <v>1207421471604</v>
      </c>
      <c r="G657" s="49">
        <f t="shared" si="528"/>
        <v>18193000000</v>
      </c>
      <c r="H657" s="49">
        <v>3250000000</v>
      </c>
      <c r="I657" s="49">
        <v>2270000000</v>
      </c>
      <c r="J657" s="49">
        <v>510000000</v>
      </c>
      <c r="K657" s="49">
        <v>12163000000</v>
      </c>
      <c r="L657" s="49">
        <f t="shared" si="529"/>
        <v>787842014000</v>
      </c>
      <c r="M657" s="49">
        <v>29357795000</v>
      </c>
      <c r="N657" s="49">
        <v>626338013000</v>
      </c>
      <c r="O657" s="49">
        <v>132146206000</v>
      </c>
      <c r="P657" s="49">
        <f t="shared" si="530"/>
        <v>401386457604</v>
      </c>
      <c r="Q657" s="49">
        <v>400000000</v>
      </c>
      <c r="R657" s="49">
        <v>0</v>
      </c>
      <c r="S657" s="49">
        <v>5364665604</v>
      </c>
      <c r="T657" s="49">
        <f>391950480000-230607728000</f>
        <v>161342752000</v>
      </c>
      <c r="U657" s="49">
        <f>230607728000+3671312000</f>
        <v>234279040000</v>
      </c>
      <c r="V657" s="49">
        <f t="shared" si="531"/>
        <v>1201317637604</v>
      </c>
      <c r="W657" s="49">
        <f t="shared" si="532"/>
        <v>535918212764</v>
      </c>
      <c r="X657" s="49">
        <v>189358397364</v>
      </c>
      <c r="Y657" s="49">
        <v>0</v>
      </c>
      <c r="Z657" s="49">
        <v>5000000000</v>
      </c>
      <c r="AA657" s="49">
        <v>42350000000</v>
      </c>
      <c r="AB657" s="49">
        <v>2500000000</v>
      </c>
      <c r="AC657" s="49">
        <v>0</v>
      </c>
      <c r="AD657" s="49">
        <v>295209815400</v>
      </c>
      <c r="AE657" s="49">
        <v>1500000000</v>
      </c>
      <c r="AF657" s="49">
        <f t="shared" si="533"/>
        <v>665399424840</v>
      </c>
      <c r="AG657" s="49">
        <v>28821965000</v>
      </c>
      <c r="AH657" s="49">
        <v>302041545710</v>
      </c>
      <c r="AI657" s="49">
        <v>334535914130</v>
      </c>
      <c r="AJ657" s="49">
        <f t="shared" si="534"/>
        <v>7000000000</v>
      </c>
      <c r="AK657" s="49">
        <v>0</v>
      </c>
      <c r="AL657" s="49">
        <v>7000000000</v>
      </c>
      <c r="AM657" s="49">
        <v>0</v>
      </c>
      <c r="AN657" s="49">
        <v>0</v>
      </c>
      <c r="AO657" s="49">
        <v>0</v>
      </c>
      <c r="AP657" s="49">
        <v>0</v>
      </c>
      <c r="AQ657" s="49">
        <f t="shared" si="535"/>
        <v>13103834000</v>
      </c>
      <c r="AR657" s="49">
        <v>0</v>
      </c>
      <c r="AS657" s="49">
        <v>595000000</v>
      </c>
      <c r="AT657" s="49">
        <v>12508834000</v>
      </c>
      <c r="AU657" s="49">
        <v>0</v>
      </c>
      <c r="AV657" s="50">
        <f t="shared" si="536"/>
        <v>6103834000</v>
      </c>
      <c r="AW657" s="50">
        <f t="shared" si="553"/>
        <v>-6103834000</v>
      </c>
      <c r="AX657" s="44">
        <f t="shared" si="562"/>
        <v>0</v>
      </c>
    </row>
    <row r="658" spans="1:50" s="45" customFormat="1" ht="15" customHeight="1" x14ac:dyDescent="0.25">
      <c r="A658" s="37">
        <f t="shared" si="561"/>
        <v>495</v>
      </c>
      <c r="B658" s="37">
        <f t="shared" si="561"/>
        <v>29</v>
      </c>
      <c r="C658" s="47" t="s">
        <v>746</v>
      </c>
      <c r="D658" s="39" t="s">
        <v>111</v>
      </c>
      <c r="E658" s="40">
        <v>42727</v>
      </c>
      <c r="F658" s="48">
        <v>1267418440377</v>
      </c>
      <c r="G658" s="49">
        <v>185668503610</v>
      </c>
      <c r="H658" s="49">
        <v>128856468568</v>
      </c>
      <c r="I658" s="49">
        <v>23659242790</v>
      </c>
      <c r="J658" s="49">
        <v>7470527537</v>
      </c>
      <c r="K658" s="49">
        <v>25682264715</v>
      </c>
      <c r="L658" s="49">
        <v>814973983000</v>
      </c>
      <c r="M658" s="49">
        <v>59461444000</v>
      </c>
      <c r="N658" s="49">
        <v>643364188000</v>
      </c>
      <c r="O658" s="49">
        <v>112148351000</v>
      </c>
      <c r="P658" s="49">
        <v>266775953767</v>
      </c>
      <c r="Q658" s="49">
        <v>0</v>
      </c>
      <c r="R658" s="49">
        <v>0</v>
      </c>
      <c r="S658" s="49">
        <v>58532876767</v>
      </c>
      <c r="T658" s="49">
        <v>192347239000</v>
      </c>
      <c r="U658" s="49">
        <v>15895838000</v>
      </c>
      <c r="V658" s="49">
        <v>1405418440377</v>
      </c>
      <c r="W658" s="49">
        <v>809437538646</v>
      </c>
      <c r="X658" s="49">
        <v>596681778028</v>
      </c>
      <c r="Y658" s="49">
        <v>0</v>
      </c>
      <c r="Z658" s="49">
        <v>0</v>
      </c>
      <c r="AA658" s="49">
        <v>70516885610</v>
      </c>
      <c r="AB658" s="49">
        <v>5000000000</v>
      </c>
      <c r="AC658" s="49">
        <v>42767067168</v>
      </c>
      <c r="AD658" s="49">
        <v>93471807840</v>
      </c>
      <c r="AE658" s="49">
        <v>1000000000</v>
      </c>
      <c r="AF658" s="49">
        <v>595980901731</v>
      </c>
      <c r="AG658" s="49">
        <v>67306186772</v>
      </c>
      <c r="AH658" s="49">
        <v>361553400878</v>
      </c>
      <c r="AI658" s="49">
        <v>167121314081</v>
      </c>
      <c r="AJ658" s="49">
        <v>150000000000</v>
      </c>
      <c r="AK658" s="49">
        <v>150000000000</v>
      </c>
      <c r="AL658" s="49">
        <v>0</v>
      </c>
      <c r="AM658" s="49">
        <v>0</v>
      </c>
      <c r="AN658" s="49">
        <v>0</v>
      </c>
      <c r="AO658" s="49">
        <v>0</v>
      </c>
      <c r="AP658" s="49">
        <v>0</v>
      </c>
      <c r="AQ658" s="49">
        <v>12000000000</v>
      </c>
      <c r="AR658" s="49">
        <v>0</v>
      </c>
      <c r="AS658" s="49">
        <v>12000000000</v>
      </c>
      <c r="AT658" s="49">
        <v>0</v>
      </c>
      <c r="AU658" s="49">
        <v>0</v>
      </c>
      <c r="AV658" s="50">
        <v>-138000000000</v>
      </c>
      <c r="AW658" s="50">
        <v>138000000000</v>
      </c>
      <c r="AX658" s="44">
        <v>0</v>
      </c>
    </row>
    <row r="659" spans="1:50" s="45" customFormat="1" ht="15" customHeight="1" x14ac:dyDescent="0.25">
      <c r="A659" s="51" t="s">
        <v>121</v>
      </c>
      <c r="B659" s="51" t="s">
        <v>121</v>
      </c>
      <c r="C659" s="52" t="s">
        <v>122</v>
      </c>
      <c r="D659" s="53"/>
      <c r="E659" s="53"/>
      <c r="F659" s="54">
        <f>SUM(F630:F657)</f>
        <v>34881081342390.508</v>
      </c>
      <c r="G659" s="54">
        <f t="shared" ref="G659:AX659" si="563">SUM(G630:G657)</f>
        <v>1272296173916</v>
      </c>
      <c r="H659" s="54">
        <f t="shared" si="563"/>
        <v>195963218545</v>
      </c>
      <c r="I659" s="54">
        <f t="shared" si="563"/>
        <v>219050161547</v>
      </c>
      <c r="J659" s="54">
        <f t="shared" si="563"/>
        <v>96992939554</v>
      </c>
      <c r="K659" s="54">
        <f t="shared" si="563"/>
        <v>760289854270</v>
      </c>
      <c r="L659" s="54">
        <f t="shared" si="563"/>
        <v>25116441076147</v>
      </c>
      <c r="M659" s="54">
        <f t="shared" si="563"/>
        <v>1666207756641</v>
      </c>
      <c r="N659" s="54">
        <f t="shared" si="563"/>
        <v>19578845417506</v>
      </c>
      <c r="O659" s="54">
        <f t="shared" si="563"/>
        <v>3871387902000</v>
      </c>
      <c r="P659" s="54">
        <f t="shared" si="563"/>
        <v>8492344092327.5098</v>
      </c>
      <c r="Q659" s="54">
        <f t="shared" si="563"/>
        <v>194235866000</v>
      </c>
      <c r="R659" s="54">
        <f t="shared" si="563"/>
        <v>0</v>
      </c>
      <c r="S659" s="54">
        <f t="shared" si="563"/>
        <v>306565253758</v>
      </c>
      <c r="T659" s="54">
        <f t="shared" si="563"/>
        <v>3758871784000</v>
      </c>
      <c r="U659" s="54">
        <f t="shared" si="563"/>
        <v>4232671188569.5098</v>
      </c>
      <c r="V659" s="54">
        <f t="shared" si="563"/>
        <v>35034241564201.848</v>
      </c>
      <c r="W659" s="54">
        <f t="shared" si="563"/>
        <v>16661073717151.861</v>
      </c>
      <c r="X659" s="54">
        <f t="shared" si="563"/>
        <v>8916672798645.8203</v>
      </c>
      <c r="Y659" s="54">
        <f t="shared" si="563"/>
        <v>20350452681</v>
      </c>
      <c r="Z659" s="54">
        <f t="shared" si="563"/>
        <v>100005811539</v>
      </c>
      <c r="AA659" s="54">
        <f t="shared" si="563"/>
        <v>1044214223515.8</v>
      </c>
      <c r="AB659" s="54">
        <f t="shared" si="563"/>
        <v>541963654135</v>
      </c>
      <c r="AC659" s="54">
        <f t="shared" si="563"/>
        <v>1964402000</v>
      </c>
      <c r="AD659" s="54">
        <f t="shared" si="563"/>
        <v>5990498027497.96</v>
      </c>
      <c r="AE659" s="54">
        <f t="shared" si="563"/>
        <v>45404347137.279999</v>
      </c>
      <c r="AF659" s="54">
        <f t="shared" si="563"/>
        <v>18373167847049.988</v>
      </c>
      <c r="AG659" s="54">
        <f t="shared" si="563"/>
        <v>1929613095094.8999</v>
      </c>
      <c r="AH659" s="54">
        <f t="shared" si="563"/>
        <v>9137969584062.9414</v>
      </c>
      <c r="AI659" s="54">
        <f t="shared" si="563"/>
        <v>7305585167892.1494</v>
      </c>
      <c r="AJ659" s="54">
        <f t="shared" si="563"/>
        <v>1320676517745</v>
      </c>
      <c r="AK659" s="54">
        <f t="shared" si="563"/>
        <v>775845399756</v>
      </c>
      <c r="AL659" s="54">
        <f t="shared" si="563"/>
        <v>7000000000</v>
      </c>
      <c r="AM659" s="54">
        <f t="shared" si="563"/>
        <v>66271767753</v>
      </c>
      <c r="AN659" s="54">
        <f t="shared" si="563"/>
        <v>471559350236</v>
      </c>
      <c r="AO659" s="54">
        <f t="shared" si="563"/>
        <v>0</v>
      </c>
      <c r="AP659" s="54">
        <f t="shared" si="563"/>
        <v>0</v>
      </c>
      <c r="AQ659" s="54">
        <f t="shared" si="563"/>
        <v>504642235811</v>
      </c>
      <c r="AR659" s="54">
        <f t="shared" si="563"/>
        <v>0</v>
      </c>
      <c r="AS659" s="54">
        <f t="shared" si="563"/>
        <v>112267940551</v>
      </c>
      <c r="AT659" s="54">
        <f t="shared" si="563"/>
        <v>392374295260</v>
      </c>
      <c r="AU659" s="54">
        <f t="shared" si="563"/>
        <v>0</v>
      </c>
      <c r="AV659" s="54">
        <f t="shared" si="563"/>
        <v>-153160221811.33984</v>
      </c>
      <c r="AW659" s="54">
        <f t="shared" si="563"/>
        <v>816034281934</v>
      </c>
      <c r="AX659" s="55">
        <f t="shared" si="563"/>
        <v>662874060122.66016</v>
      </c>
    </row>
    <row r="660" spans="1:50" s="45" customFormat="1" ht="15" customHeight="1" x14ac:dyDescent="0.25">
      <c r="A660" s="51" t="s">
        <v>123</v>
      </c>
      <c r="B660" s="51" t="s">
        <v>123</v>
      </c>
      <c r="C660" s="52" t="s">
        <v>124</v>
      </c>
      <c r="D660" s="53"/>
      <c r="E660" s="53"/>
      <c r="F660" s="54">
        <f>SUM(F658)</f>
        <v>1267418440377</v>
      </c>
      <c r="G660" s="54">
        <f t="shared" ref="G660:AX660" si="564">SUM(G658)</f>
        <v>185668503610</v>
      </c>
      <c r="H660" s="54">
        <f t="shared" si="564"/>
        <v>128856468568</v>
      </c>
      <c r="I660" s="54">
        <f t="shared" si="564"/>
        <v>23659242790</v>
      </c>
      <c r="J660" s="54">
        <f t="shared" si="564"/>
        <v>7470527537</v>
      </c>
      <c r="K660" s="54">
        <f t="shared" si="564"/>
        <v>25682264715</v>
      </c>
      <c r="L660" s="54">
        <f t="shared" si="564"/>
        <v>814973983000</v>
      </c>
      <c r="M660" s="54">
        <f t="shared" si="564"/>
        <v>59461444000</v>
      </c>
      <c r="N660" s="54">
        <f t="shared" si="564"/>
        <v>643364188000</v>
      </c>
      <c r="O660" s="54">
        <f t="shared" si="564"/>
        <v>112148351000</v>
      </c>
      <c r="P660" s="54">
        <f t="shared" si="564"/>
        <v>266775953767</v>
      </c>
      <c r="Q660" s="54">
        <f t="shared" si="564"/>
        <v>0</v>
      </c>
      <c r="R660" s="54">
        <f t="shared" si="564"/>
        <v>0</v>
      </c>
      <c r="S660" s="54">
        <f t="shared" si="564"/>
        <v>58532876767</v>
      </c>
      <c r="T660" s="54">
        <f t="shared" si="564"/>
        <v>192347239000</v>
      </c>
      <c r="U660" s="54">
        <f t="shared" si="564"/>
        <v>15895838000</v>
      </c>
      <c r="V660" s="54">
        <f t="shared" si="564"/>
        <v>1405418440377</v>
      </c>
      <c r="W660" s="54">
        <f t="shared" si="564"/>
        <v>809437538646</v>
      </c>
      <c r="X660" s="54">
        <f t="shared" si="564"/>
        <v>596681778028</v>
      </c>
      <c r="Y660" s="54">
        <f t="shared" si="564"/>
        <v>0</v>
      </c>
      <c r="Z660" s="54">
        <f t="shared" si="564"/>
        <v>0</v>
      </c>
      <c r="AA660" s="54">
        <f t="shared" si="564"/>
        <v>70516885610</v>
      </c>
      <c r="AB660" s="54">
        <f t="shared" si="564"/>
        <v>5000000000</v>
      </c>
      <c r="AC660" s="54">
        <f t="shared" si="564"/>
        <v>42767067168</v>
      </c>
      <c r="AD660" s="54">
        <f t="shared" si="564"/>
        <v>93471807840</v>
      </c>
      <c r="AE660" s="54">
        <f t="shared" si="564"/>
        <v>1000000000</v>
      </c>
      <c r="AF660" s="54">
        <f t="shared" si="564"/>
        <v>595980901731</v>
      </c>
      <c r="AG660" s="54">
        <f t="shared" si="564"/>
        <v>67306186772</v>
      </c>
      <c r="AH660" s="54">
        <f t="shared" si="564"/>
        <v>361553400878</v>
      </c>
      <c r="AI660" s="54">
        <f t="shared" si="564"/>
        <v>167121314081</v>
      </c>
      <c r="AJ660" s="54">
        <f t="shared" si="564"/>
        <v>150000000000</v>
      </c>
      <c r="AK660" s="54">
        <f t="shared" si="564"/>
        <v>150000000000</v>
      </c>
      <c r="AL660" s="54">
        <f t="shared" si="564"/>
        <v>0</v>
      </c>
      <c r="AM660" s="54">
        <f t="shared" si="564"/>
        <v>0</v>
      </c>
      <c r="AN660" s="54">
        <f t="shared" si="564"/>
        <v>0</v>
      </c>
      <c r="AO660" s="54">
        <f t="shared" si="564"/>
        <v>0</v>
      </c>
      <c r="AP660" s="54">
        <f t="shared" si="564"/>
        <v>0</v>
      </c>
      <c r="AQ660" s="54">
        <f t="shared" si="564"/>
        <v>12000000000</v>
      </c>
      <c r="AR660" s="54">
        <f t="shared" si="564"/>
        <v>0</v>
      </c>
      <c r="AS660" s="54">
        <f t="shared" si="564"/>
        <v>12000000000</v>
      </c>
      <c r="AT660" s="54">
        <f t="shared" si="564"/>
        <v>0</v>
      </c>
      <c r="AU660" s="54">
        <f t="shared" si="564"/>
        <v>0</v>
      </c>
      <c r="AV660" s="54">
        <f t="shared" si="564"/>
        <v>-138000000000</v>
      </c>
      <c r="AW660" s="54">
        <f t="shared" si="564"/>
        <v>138000000000</v>
      </c>
      <c r="AX660" s="55">
        <f t="shared" si="564"/>
        <v>0</v>
      </c>
    </row>
    <row r="661" spans="1:50" s="45" customFormat="1" ht="15" customHeight="1" x14ac:dyDescent="0.25">
      <c r="A661" s="51" t="s">
        <v>125</v>
      </c>
      <c r="B661" s="51" t="s">
        <v>125</v>
      </c>
      <c r="C661" s="52" t="s">
        <v>747</v>
      </c>
      <c r="D661" s="53"/>
      <c r="E661" s="53"/>
      <c r="F661" s="54">
        <f t="shared" ref="F661:AX661" si="565">F659+F660</f>
        <v>36148499782767.508</v>
      </c>
      <c r="G661" s="54">
        <f t="shared" si="565"/>
        <v>1457964677526</v>
      </c>
      <c r="H661" s="54">
        <f t="shared" si="565"/>
        <v>324819687113</v>
      </c>
      <c r="I661" s="54">
        <f t="shared" si="565"/>
        <v>242709404337</v>
      </c>
      <c r="J661" s="54">
        <f t="shared" si="565"/>
        <v>104463467091</v>
      </c>
      <c r="K661" s="54">
        <f t="shared" si="565"/>
        <v>785972118985</v>
      </c>
      <c r="L661" s="54">
        <f t="shared" si="565"/>
        <v>25931415059147</v>
      </c>
      <c r="M661" s="54">
        <f t="shared" si="565"/>
        <v>1725669200641</v>
      </c>
      <c r="N661" s="54">
        <f t="shared" si="565"/>
        <v>20222209605506</v>
      </c>
      <c r="O661" s="54">
        <f t="shared" si="565"/>
        <v>3983536253000</v>
      </c>
      <c r="P661" s="54">
        <f t="shared" si="565"/>
        <v>8759120046094.5098</v>
      </c>
      <c r="Q661" s="54">
        <f t="shared" si="565"/>
        <v>194235866000</v>
      </c>
      <c r="R661" s="54">
        <f t="shared" si="565"/>
        <v>0</v>
      </c>
      <c r="S661" s="54">
        <f t="shared" si="565"/>
        <v>365098130525</v>
      </c>
      <c r="T661" s="54">
        <f t="shared" si="565"/>
        <v>3951219023000</v>
      </c>
      <c r="U661" s="54">
        <f t="shared" si="565"/>
        <v>4248567026569.5098</v>
      </c>
      <c r="V661" s="54">
        <f t="shared" si="565"/>
        <v>36439660004578.844</v>
      </c>
      <c r="W661" s="54">
        <f t="shared" si="565"/>
        <v>17470511255797.861</v>
      </c>
      <c r="X661" s="54">
        <f t="shared" si="565"/>
        <v>9513354576673.8203</v>
      </c>
      <c r="Y661" s="54">
        <f t="shared" si="565"/>
        <v>20350452681</v>
      </c>
      <c r="Z661" s="54">
        <f t="shared" si="565"/>
        <v>100005811539</v>
      </c>
      <c r="AA661" s="54">
        <f t="shared" si="565"/>
        <v>1114731109125.8</v>
      </c>
      <c r="AB661" s="54">
        <f t="shared" si="565"/>
        <v>546963654135</v>
      </c>
      <c r="AC661" s="54">
        <f t="shared" si="565"/>
        <v>44731469168</v>
      </c>
      <c r="AD661" s="54">
        <f t="shared" si="565"/>
        <v>6083969835337.96</v>
      </c>
      <c r="AE661" s="54">
        <f t="shared" si="565"/>
        <v>46404347137.279999</v>
      </c>
      <c r="AF661" s="54">
        <f t="shared" si="565"/>
        <v>18969148748780.988</v>
      </c>
      <c r="AG661" s="54">
        <f t="shared" si="565"/>
        <v>1996919281866.8999</v>
      </c>
      <c r="AH661" s="54">
        <f t="shared" si="565"/>
        <v>9499522984940.9414</v>
      </c>
      <c r="AI661" s="54">
        <f t="shared" si="565"/>
        <v>7472706481973.1494</v>
      </c>
      <c r="AJ661" s="54">
        <f t="shared" si="565"/>
        <v>1470676517745</v>
      </c>
      <c r="AK661" s="54">
        <f t="shared" si="565"/>
        <v>925845399756</v>
      </c>
      <c r="AL661" s="54">
        <f t="shared" si="565"/>
        <v>7000000000</v>
      </c>
      <c r="AM661" s="54">
        <f t="shared" si="565"/>
        <v>66271767753</v>
      </c>
      <c r="AN661" s="54">
        <f t="shared" si="565"/>
        <v>471559350236</v>
      </c>
      <c r="AO661" s="54">
        <f t="shared" si="565"/>
        <v>0</v>
      </c>
      <c r="AP661" s="54">
        <f t="shared" si="565"/>
        <v>0</v>
      </c>
      <c r="AQ661" s="54">
        <f t="shared" si="565"/>
        <v>516642235811</v>
      </c>
      <c r="AR661" s="54">
        <f t="shared" si="565"/>
        <v>0</v>
      </c>
      <c r="AS661" s="54">
        <f t="shared" si="565"/>
        <v>124267940551</v>
      </c>
      <c r="AT661" s="54">
        <f t="shared" si="565"/>
        <v>392374295260</v>
      </c>
      <c r="AU661" s="54">
        <f t="shared" si="565"/>
        <v>0</v>
      </c>
      <c r="AV661" s="54">
        <f t="shared" si="565"/>
        <v>-291160221811.33984</v>
      </c>
      <c r="AW661" s="54">
        <f t="shared" si="565"/>
        <v>954034281934</v>
      </c>
      <c r="AX661" s="55">
        <f t="shared" si="565"/>
        <v>662874060122.66016</v>
      </c>
    </row>
    <row r="662" spans="1:50" s="45" customFormat="1" ht="15" customHeight="1" x14ac:dyDescent="0.25">
      <c r="A662" s="51" t="s">
        <v>127</v>
      </c>
      <c r="B662" s="51" t="s">
        <v>127</v>
      </c>
      <c r="C662" s="52" t="s">
        <v>748</v>
      </c>
      <c r="D662" s="53"/>
      <c r="E662" s="53"/>
      <c r="F662" s="54">
        <f t="shared" ref="F662:AX662" si="566">F661+F629</f>
        <v>50117376486563.508</v>
      </c>
      <c r="G662" s="54">
        <f t="shared" si="566"/>
        <v>2766245263322</v>
      </c>
      <c r="H662" s="54">
        <f t="shared" si="566"/>
        <v>1355243252113</v>
      </c>
      <c r="I662" s="54">
        <f t="shared" si="566"/>
        <v>325639667817</v>
      </c>
      <c r="J662" s="54">
        <f t="shared" si="566"/>
        <v>157273649693</v>
      </c>
      <c r="K662" s="54">
        <f t="shared" si="566"/>
        <v>928088693699</v>
      </c>
      <c r="L662" s="54">
        <f t="shared" si="566"/>
        <v>30248248044147</v>
      </c>
      <c r="M662" s="54">
        <f t="shared" si="566"/>
        <v>2331832444641</v>
      </c>
      <c r="N662" s="54">
        <f t="shared" si="566"/>
        <v>22792327878506</v>
      </c>
      <c r="O662" s="54">
        <f t="shared" si="566"/>
        <v>5124087721000</v>
      </c>
      <c r="P662" s="54">
        <f t="shared" si="566"/>
        <v>17102883179094.51</v>
      </c>
      <c r="Q662" s="54">
        <f t="shared" si="566"/>
        <v>194735866000</v>
      </c>
      <c r="R662" s="54">
        <f t="shared" si="566"/>
        <v>0</v>
      </c>
      <c r="S662" s="54">
        <f t="shared" si="566"/>
        <v>365098130525</v>
      </c>
      <c r="T662" s="54">
        <f t="shared" si="566"/>
        <v>12294482156000</v>
      </c>
      <c r="U662" s="54">
        <f t="shared" si="566"/>
        <v>4248567026569.5098</v>
      </c>
      <c r="V662" s="54">
        <f t="shared" si="566"/>
        <v>51523536708374.844</v>
      </c>
      <c r="W662" s="54">
        <f t="shared" si="566"/>
        <v>25542579431652.859</v>
      </c>
      <c r="X662" s="54">
        <f t="shared" si="566"/>
        <v>10871743306113.82</v>
      </c>
      <c r="Y662" s="54">
        <f t="shared" si="566"/>
        <v>20350452681</v>
      </c>
      <c r="Z662" s="54">
        <f t="shared" si="566"/>
        <v>140005811539</v>
      </c>
      <c r="AA662" s="54">
        <f t="shared" si="566"/>
        <v>2203875947049.7998</v>
      </c>
      <c r="AB662" s="54">
        <f t="shared" si="566"/>
        <v>638473354135</v>
      </c>
      <c r="AC662" s="54">
        <f t="shared" si="566"/>
        <v>428398950653</v>
      </c>
      <c r="AD662" s="54">
        <f t="shared" si="566"/>
        <v>11178327262343.961</v>
      </c>
      <c r="AE662" s="54">
        <f t="shared" si="566"/>
        <v>61404347137.279999</v>
      </c>
      <c r="AF662" s="54">
        <f t="shared" si="566"/>
        <v>25980957276721.988</v>
      </c>
      <c r="AG662" s="54">
        <f t="shared" si="566"/>
        <v>2275880123742.8999</v>
      </c>
      <c r="AH662" s="54">
        <f t="shared" si="566"/>
        <v>12702153571070.941</v>
      </c>
      <c r="AI662" s="54">
        <f t="shared" si="566"/>
        <v>11002923581908.148</v>
      </c>
      <c r="AJ662" s="54">
        <f t="shared" si="566"/>
        <v>2660676517745</v>
      </c>
      <c r="AK662" s="54">
        <f t="shared" si="566"/>
        <v>1575845399756</v>
      </c>
      <c r="AL662" s="54">
        <f t="shared" si="566"/>
        <v>547000000000</v>
      </c>
      <c r="AM662" s="54">
        <f t="shared" si="566"/>
        <v>66271767753</v>
      </c>
      <c r="AN662" s="54">
        <f t="shared" si="566"/>
        <v>471559350236</v>
      </c>
      <c r="AO662" s="54">
        <f t="shared" si="566"/>
        <v>0</v>
      </c>
      <c r="AP662" s="54">
        <f t="shared" si="566"/>
        <v>0</v>
      </c>
      <c r="AQ662" s="54">
        <f t="shared" si="566"/>
        <v>591642235811</v>
      </c>
      <c r="AR662" s="54">
        <f t="shared" si="566"/>
        <v>0</v>
      </c>
      <c r="AS662" s="54">
        <f t="shared" si="566"/>
        <v>199267940551</v>
      </c>
      <c r="AT662" s="54">
        <f t="shared" si="566"/>
        <v>392374295260</v>
      </c>
      <c r="AU662" s="54">
        <f t="shared" si="566"/>
        <v>0</v>
      </c>
      <c r="AV662" s="54">
        <f t="shared" si="566"/>
        <v>-1406160221811.3398</v>
      </c>
      <c r="AW662" s="54">
        <f t="shared" si="566"/>
        <v>2069034281934</v>
      </c>
      <c r="AX662" s="55">
        <f t="shared" si="566"/>
        <v>662874060122.66016</v>
      </c>
    </row>
    <row r="663" spans="1:50" ht="15" customHeight="1" x14ac:dyDescent="0.25">
      <c r="A663" s="29" t="s">
        <v>749</v>
      </c>
      <c r="B663" s="29" t="s">
        <v>749</v>
      </c>
      <c r="C663" s="30" t="s">
        <v>750</v>
      </c>
      <c r="D663" s="31" t="s">
        <v>90</v>
      </c>
      <c r="E663" s="32">
        <v>42734</v>
      </c>
      <c r="F663" s="56">
        <f t="shared" ref="F663" si="567">G663+L663+P663</f>
        <v>6888867177840</v>
      </c>
      <c r="G663" s="34">
        <f t="shared" ref="G663" si="568">H663+I663+J663+K663</f>
        <v>403269106650</v>
      </c>
      <c r="H663" s="34">
        <f>VLOOKUP(C663,[1]Sheet2!$A$1:$AS$610,6,FALSE)</f>
        <v>262246500000</v>
      </c>
      <c r="I663" s="34">
        <f>VLOOKUP(C663,[1]Sheet2!$A$1:$AS$610,7,FALSE)</f>
        <v>1622250000</v>
      </c>
      <c r="J663" s="34">
        <f>VLOOKUP(C663,[1]Sheet2!$A$1:$AS$610,8,FALSE)</f>
        <v>33600000000</v>
      </c>
      <c r="K663" s="34">
        <f>VLOOKUP(C663,[1]Sheet2!$A$1:$AS$610,9,FALSE)</f>
        <v>105800356650</v>
      </c>
      <c r="L663" s="34">
        <f t="shared" ref="L663" si="569">M663+N663+O663</f>
        <v>3147916604190</v>
      </c>
      <c r="M663" s="34">
        <f>VLOOKUP(C663,[1]Sheet2!$A$1:$AS$610,11,FALSE)</f>
        <v>1397884926190</v>
      </c>
      <c r="N663" s="34">
        <f>VLOOKUP(C663,[1]Sheet2!$A$1:$AS$610,12,FALSE)</f>
        <v>1378805557000</v>
      </c>
      <c r="O663" s="34">
        <f>VLOOKUP(C663,[1]Sheet2!$A$1:$AS$610,13,FALSE)</f>
        <v>371226121000</v>
      </c>
      <c r="P663" s="34">
        <f t="shared" ref="P663" si="570">Q663+R663+S663+T663+U663</f>
        <v>3337681467000</v>
      </c>
      <c r="Q663" s="34">
        <f>VLOOKUP(C663,[1]Sheet2!$A$1:$AS$610,15,FALSE)</f>
        <v>0</v>
      </c>
      <c r="R663" s="34">
        <f>VLOOKUP(C663,[1]Sheet2!$A$1:$AS$610,16,FALSE)</f>
        <v>0</v>
      </c>
      <c r="S663" s="34">
        <f>VLOOKUP(C663,[1]Sheet2!$A$1:$AS$610,17,FALSE)</f>
        <v>0</v>
      </c>
      <c r="T663" s="34">
        <f>VLOOKUP(C663,[1]Sheet2!$A$1:$AS$610,18,FALSE)</f>
        <v>3337681467000</v>
      </c>
      <c r="U663" s="34">
        <f>VLOOKUP(C663,[1]Sheet2!$A$1:$AS$610,19,FALSE)</f>
        <v>0</v>
      </c>
      <c r="V663" s="34">
        <f t="shared" ref="V663" si="571">W663+AF663</f>
        <v>7198960532711</v>
      </c>
      <c r="W663" s="34">
        <f t="shared" ref="W663" si="572">X663+Y663+Z663+AA663+AB663+AC663+AD663+AE663</f>
        <v>4123221854753</v>
      </c>
      <c r="X663" s="34">
        <f>VLOOKUP(C663,[1]Sheet2!$A$1:$AS$610,22,FALSE)</f>
        <v>683615528934</v>
      </c>
      <c r="Y663" s="34">
        <f>VLOOKUP(C663,[1]Sheet2!$A$1:$AS$610,23,FALSE)</f>
        <v>0</v>
      </c>
      <c r="Z663" s="34">
        <f>VLOOKUP(C663,[1]Sheet2!$A$1:$AS$610,24,FALSE)</f>
        <v>0</v>
      </c>
      <c r="AA663" s="34">
        <f>VLOOKUP(C663,[1]Sheet2!$A$1:$AS$610,25,FALSE)</f>
        <v>753103059000</v>
      </c>
      <c r="AB663" s="34">
        <f>VLOOKUP(C663,[1]Sheet2!$A$1:$AS$610,26,FALSE)</f>
        <v>43660000000</v>
      </c>
      <c r="AC663" s="34">
        <f>VLOOKUP(C663,[1]Sheet2!$A$1:$AS$610,27,FALSE)</f>
        <v>864710693675</v>
      </c>
      <c r="AD663" s="34">
        <f>VLOOKUP(C663,[1]Sheet2!$A$1:$AS$610,28,FALSE)</f>
        <v>1768132573144</v>
      </c>
      <c r="AE663" s="34">
        <f>VLOOKUP(C663,[1]Sheet2!$A$1:$AS$610,29,FALSE)</f>
        <v>10000000000</v>
      </c>
      <c r="AF663" s="34">
        <f t="shared" ref="AF663" si="573">AG663+AH663+AI663</f>
        <v>3075738677958</v>
      </c>
      <c r="AG663" s="34">
        <f>VLOOKUP(C663,[1]Sheet2!$A$1:$AS$610,31,FALSE)</f>
        <v>181820947320</v>
      </c>
      <c r="AH663" s="34">
        <f>VLOOKUP(C663,[1]Sheet2!$A$1:$AS$610,32,FALSE)</f>
        <v>1853744620165</v>
      </c>
      <c r="AI663" s="34">
        <f>VLOOKUP(C663,[1]Sheet2!$A$1:$AS$610,33,FALSE)</f>
        <v>1040173110473</v>
      </c>
      <c r="AJ663" s="34">
        <f t="shared" ref="AJ663" si="574">AK663+AL663+AM663+AN663+AO663+AP663</f>
        <v>365093354871</v>
      </c>
      <c r="AK663" s="34">
        <f>VLOOKUP(C663,[1]Sheet2!$A$1:$AS$610,35,FALSE)</f>
        <v>365093354871</v>
      </c>
      <c r="AL663" s="34">
        <f>VLOOKUP(C663,[1]Sheet2!$A$1:$AS$610,36,FALSE)</f>
        <v>0</v>
      </c>
      <c r="AM663" s="34">
        <f>VLOOKUP(C663,[1]Sheet2!$A$1:$AS$610,37,FALSE)</f>
        <v>0</v>
      </c>
      <c r="AN663" s="34">
        <f>VLOOKUP(C663,[1]Sheet2!$A$1:$AS$610,38,FALSE)</f>
        <v>0</v>
      </c>
      <c r="AO663" s="34">
        <f>VLOOKUP(C663,[1]Sheet2!$A$1:$AS$610,39,FALSE)</f>
        <v>0</v>
      </c>
      <c r="AP663" s="34">
        <f>VLOOKUP(C663,[1]Sheet2!$A$1:$AS$610,40,FALSE)</f>
        <v>0</v>
      </c>
      <c r="AQ663" s="34">
        <f t="shared" ref="AQ663" si="575">AR663+AS663+AT663+AU663</f>
        <v>55000000000</v>
      </c>
      <c r="AR663" s="34">
        <f>VLOOKUP(C663,[1]Sheet2!$A$1:$AS$610,42,FALSE)</f>
        <v>0</v>
      </c>
      <c r="AS663" s="34">
        <f>VLOOKUP(C663,[1]Sheet2!$A$1:$AS$610,43,FALSE)</f>
        <v>55000000000</v>
      </c>
      <c r="AT663" s="34">
        <f>VLOOKUP(C663,[1]Sheet2!$A$1:$AS$610,44,FALSE)</f>
        <v>0</v>
      </c>
      <c r="AU663" s="34">
        <f>VLOOKUP(C663,[1]Sheet2!$A$1:$AS$610,45,FALSE)</f>
        <v>0</v>
      </c>
      <c r="AV663" s="35">
        <f t="shared" ref="AV663" si="576">F663-V663</f>
        <v>-310093354871</v>
      </c>
      <c r="AW663" s="35">
        <f t="shared" ref="AW663" si="577">AJ663-AQ663</f>
        <v>310093354871</v>
      </c>
      <c r="AX663" s="36">
        <f t="shared" ref="AX663" si="578">AW663+AV663</f>
        <v>0</v>
      </c>
    </row>
    <row r="664" spans="1:50" s="45" customFormat="1" ht="15" customHeight="1" x14ac:dyDescent="0.25">
      <c r="A664" s="46">
        <f>A658+1</f>
        <v>496</v>
      </c>
      <c r="B664" s="46">
        <v>1</v>
      </c>
      <c r="C664" s="47" t="s">
        <v>751</v>
      </c>
      <c r="D664" s="39" t="s">
        <v>103</v>
      </c>
      <c r="E664" s="57">
        <v>42748</v>
      </c>
      <c r="F664" s="48">
        <f t="shared" si="527"/>
        <v>1186958868815.8398</v>
      </c>
      <c r="G664" s="49">
        <f t="shared" si="528"/>
        <v>61396069136.839996</v>
      </c>
      <c r="H664" s="49">
        <v>4875000000</v>
      </c>
      <c r="I664" s="49">
        <v>3813905301</v>
      </c>
      <c r="J664" s="49">
        <v>6400550000</v>
      </c>
      <c r="K664" s="49">
        <v>46306613835.839996</v>
      </c>
      <c r="L664" s="49">
        <f t="shared" si="529"/>
        <v>820943796000</v>
      </c>
      <c r="M664" s="49">
        <v>26821121000</v>
      </c>
      <c r="N664" s="49">
        <v>671921808000</v>
      </c>
      <c r="O664" s="49">
        <v>122200867000</v>
      </c>
      <c r="P664" s="49">
        <f t="shared" si="530"/>
        <v>304619003679</v>
      </c>
      <c r="Q664" s="49">
        <v>0</v>
      </c>
      <c r="R664" s="49">
        <v>0</v>
      </c>
      <c r="S664" s="49">
        <v>37000383679</v>
      </c>
      <c r="T664" s="49">
        <v>154463642000</v>
      </c>
      <c r="U664" s="49">
        <v>113154978000</v>
      </c>
      <c r="V664" s="49">
        <f t="shared" si="531"/>
        <v>1224119404375.8398</v>
      </c>
      <c r="W664" s="49">
        <f t="shared" si="532"/>
        <v>625113628906.07983</v>
      </c>
      <c r="X664" s="49">
        <v>410401656626.0799</v>
      </c>
      <c r="Y664" s="49">
        <v>0</v>
      </c>
      <c r="Z664" s="49">
        <v>0</v>
      </c>
      <c r="AA664" s="49">
        <v>18163801151</v>
      </c>
      <c r="AB664" s="49">
        <v>10730009699</v>
      </c>
      <c r="AC664" s="49">
        <v>868890530</v>
      </c>
      <c r="AD664" s="49">
        <v>183449270900</v>
      </c>
      <c r="AE664" s="49">
        <v>1500000000</v>
      </c>
      <c r="AF664" s="49">
        <f t="shared" si="533"/>
        <v>599005775469.76001</v>
      </c>
      <c r="AG664" s="49">
        <v>69480897023.699997</v>
      </c>
      <c r="AH664" s="49">
        <v>231944901926.85999</v>
      </c>
      <c r="AI664" s="49">
        <v>297579976519.20001</v>
      </c>
      <c r="AJ664" s="49">
        <f t="shared" si="534"/>
        <v>40160535560</v>
      </c>
      <c r="AK664" s="49">
        <v>40160535560</v>
      </c>
      <c r="AL664" s="49">
        <v>0</v>
      </c>
      <c r="AM664" s="49">
        <v>0</v>
      </c>
      <c r="AN664" s="49">
        <v>0</v>
      </c>
      <c r="AO664" s="49">
        <v>0</v>
      </c>
      <c r="AP664" s="49">
        <v>0</v>
      </c>
      <c r="AQ664" s="49">
        <f t="shared" si="535"/>
        <v>3000000000</v>
      </c>
      <c r="AR664" s="49">
        <v>0</v>
      </c>
      <c r="AS664" s="49">
        <v>3000000000</v>
      </c>
      <c r="AT664" s="49">
        <v>0</v>
      </c>
      <c r="AU664" s="49">
        <v>0</v>
      </c>
      <c r="AV664" s="50">
        <f t="shared" si="536"/>
        <v>-37160535560</v>
      </c>
      <c r="AW664" s="50">
        <f t="shared" si="553"/>
        <v>37160535560</v>
      </c>
      <c r="AX664" s="44">
        <f t="shared" si="562"/>
        <v>0</v>
      </c>
    </row>
    <row r="665" spans="1:50" s="45" customFormat="1" ht="15" customHeight="1" x14ac:dyDescent="0.25">
      <c r="A665" s="37">
        <f t="shared" ref="A665:B676" si="579">A664+1</f>
        <v>497</v>
      </c>
      <c r="B665" s="37">
        <f t="shared" si="579"/>
        <v>2</v>
      </c>
      <c r="C665" s="38" t="s">
        <v>752</v>
      </c>
      <c r="D665" s="39" t="s">
        <v>103</v>
      </c>
      <c r="E665" s="57">
        <v>42765</v>
      </c>
      <c r="F665" s="41">
        <f t="shared" si="527"/>
        <v>985183781563</v>
      </c>
      <c r="G665" s="42">
        <f t="shared" si="528"/>
        <v>30909416697</v>
      </c>
      <c r="H665" s="42">
        <v>5369140393</v>
      </c>
      <c r="I665" s="42">
        <v>4849826000</v>
      </c>
      <c r="J665" s="42">
        <v>5559864876</v>
      </c>
      <c r="K665" s="42">
        <v>15130585428</v>
      </c>
      <c r="L665" s="42">
        <f t="shared" si="529"/>
        <v>721993596090</v>
      </c>
      <c r="M665" s="42">
        <v>56111149090</v>
      </c>
      <c r="N665" s="42">
        <v>611576298000</v>
      </c>
      <c r="O665" s="42">
        <v>54306149000</v>
      </c>
      <c r="P665" s="42">
        <f t="shared" si="530"/>
        <v>232280768776</v>
      </c>
      <c r="Q665" s="42">
        <v>0</v>
      </c>
      <c r="R665" s="42">
        <v>0</v>
      </c>
      <c r="S665" s="42">
        <v>8993836897</v>
      </c>
      <c r="T665" s="42">
        <f>223286931879-71057178000</f>
        <v>152229753879</v>
      </c>
      <c r="U665" s="42">
        <v>71057178000</v>
      </c>
      <c r="V665" s="42">
        <f t="shared" si="531"/>
        <v>1015215275571</v>
      </c>
      <c r="W665" s="42">
        <f t="shared" si="532"/>
        <v>418234616980</v>
      </c>
      <c r="X665" s="42">
        <v>195542852246</v>
      </c>
      <c r="Y665" s="42">
        <v>0</v>
      </c>
      <c r="Z665" s="42">
        <v>6000000000</v>
      </c>
      <c r="AA665" s="42">
        <v>16662606000</v>
      </c>
      <c r="AB665" s="42">
        <v>64154131635</v>
      </c>
      <c r="AC665" s="42">
        <v>0</v>
      </c>
      <c r="AD665" s="42">
        <f>115364881499+20010145600</f>
        <v>135375027099</v>
      </c>
      <c r="AE665" s="42">
        <v>500000000</v>
      </c>
      <c r="AF665" s="42">
        <f t="shared" si="533"/>
        <v>596980658591</v>
      </c>
      <c r="AG665" s="42">
        <v>71773767000</v>
      </c>
      <c r="AH665" s="42">
        <v>227097120051</v>
      </c>
      <c r="AI665" s="42">
        <v>298109771540</v>
      </c>
      <c r="AJ665" s="42">
        <f t="shared" si="534"/>
        <v>30031494008</v>
      </c>
      <c r="AK665" s="42">
        <v>30031494008</v>
      </c>
      <c r="AL665" s="42">
        <v>0</v>
      </c>
      <c r="AM665" s="42">
        <v>0</v>
      </c>
      <c r="AN665" s="42">
        <v>0</v>
      </c>
      <c r="AO665" s="42">
        <v>0</v>
      </c>
      <c r="AP665" s="42">
        <v>0</v>
      </c>
      <c r="AQ665" s="42">
        <f t="shared" si="535"/>
        <v>0</v>
      </c>
      <c r="AR665" s="42">
        <v>0</v>
      </c>
      <c r="AS665" s="42">
        <v>0</v>
      </c>
      <c r="AT665" s="42">
        <v>0</v>
      </c>
      <c r="AU665" s="42">
        <v>0</v>
      </c>
      <c r="AV665" s="43">
        <f t="shared" si="536"/>
        <v>-30031494008</v>
      </c>
      <c r="AW665" s="43">
        <f t="shared" si="553"/>
        <v>30031494008</v>
      </c>
      <c r="AX665" s="44">
        <f t="shared" si="562"/>
        <v>0</v>
      </c>
    </row>
    <row r="666" spans="1:50" s="45" customFormat="1" ht="15" customHeight="1" x14ac:dyDescent="0.25">
      <c r="A666" s="37">
        <f t="shared" si="579"/>
        <v>498</v>
      </c>
      <c r="B666" s="37">
        <f t="shared" si="579"/>
        <v>3</v>
      </c>
      <c r="C666" s="47" t="s">
        <v>753</v>
      </c>
      <c r="D666" s="39" t="s">
        <v>111</v>
      </c>
      <c r="E666" s="57">
        <v>42698</v>
      </c>
      <c r="F666" s="48">
        <f t="shared" si="527"/>
        <v>1300963467000</v>
      </c>
      <c r="G666" s="49">
        <f t="shared" si="528"/>
        <v>65000000000</v>
      </c>
      <c r="H666" s="49">
        <v>5000000000</v>
      </c>
      <c r="I666" s="49">
        <v>22500000000</v>
      </c>
      <c r="J666" s="49">
        <v>22500000000</v>
      </c>
      <c r="K666" s="49">
        <v>15000000000</v>
      </c>
      <c r="L666" s="49">
        <f t="shared" si="529"/>
        <v>814132306000</v>
      </c>
      <c r="M666" s="49">
        <v>29563745000</v>
      </c>
      <c r="N666" s="49">
        <v>648667828000</v>
      </c>
      <c r="O666" s="49">
        <v>135900733000</v>
      </c>
      <c r="P666" s="49">
        <f t="shared" si="530"/>
        <v>421831161000</v>
      </c>
      <c r="Q666" s="49">
        <v>0</v>
      </c>
      <c r="R666" s="49">
        <v>0</v>
      </c>
      <c r="S666" s="49">
        <v>35222436000</v>
      </c>
      <c r="T666" s="49">
        <v>112000000000</v>
      </c>
      <c r="U666" s="49">
        <f>181934783000+92673942000</f>
        <v>274608725000</v>
      </c>
      <c r="V666" s="49">
        <f t="shared" si="531"/>
        <v>1280463467000</v>
      </c>
      <c r="W666" s="49">
        <f t="shared" si="532"/>
        <v>566627662000</v>
      </c>
      <c r="X666" s="49">
        <v>365873292000</v>
      </c>
      <c r="Y666" s="49">
        <v>0</v>
      </c>
      <c r="Z666" s="49">
        <v>2000000000</v>
      </c>
      <c r="AA666" s="49">
        <v>18860000000</v>
      </c>
      <c r="AB666" s="49">
        <v>32102428000</v>
      </c>
      <c r="AC666" s="49">
        <v>0</v>
      </c>
      <c r="AD666" s="49">
        <v>145791942000</v>
      </c>
      <c r="AE666" s="49">
        <v>2000000000</v>
      </c>
      <c r="AF666" s="49">
        <f t="shared" si="533"/>
        <v>713835805000</v>
      </c>
      <c r="AG666" s="49">
        <v>49485029000</v>
      </c>
      <c r="AH666" s="49">
        <v>350923682850</v>
      </c>
      <c r="AI666" s="49">
        <v>313427093150</v>
      </c>
      <c r="AJ666" s="49">
        <f t="shared" si="534"/>
        <v>0</v>
      </c>
      <c r="AK666" s="49">
        <v>0</v>
      </c>
      <c r="AL666" s="49">
        <v>0</v>
      </c>
      <c r="AM666" s="49">
        <v>0</v>
      </c>
      <c r="AN666" s="49">
        <v>0</v>
      </c>
      <c r="AO666" s="49">
        <v>0</v>
      </c>
      <c r="AP666" s="49">
        <v>0</v>
      </c>
      <c r="AQ666" s="49">
        <f t="shared" si="535"/>
        <v>20500000000</v>
      </c>
      <c r="AR666" s="49">
        <v>0</v>
      </c>
      <c r="AS666" s="49">
        <v>20500000000</v>
      </c>
      <c r="AT666" s="49">
        <v>0</v>
      </c>
      <c r="AU666" s="49">
        <v>0</v>
      </c>
      <c r="AV666" s="50">
        <f t="shared" si="536"/>
        <v>20500000000</v>
      </c>
      <c r="AW666" s="50">
        <f t="shared" si="553"/>
        <v>-20500000000</v>
      </c>
      <c r="AX666" s="44">
        <f t="shared" si="562"/>
        <v>0</v>
      </c>
    </row>
    <row r="667" spans="1:50" s="45" customFormat="1" ht="15" customHeight="1" x14ac:dyDescent="0.25">
      <c r="A667" s="37">
        <f t="shared" si="579"/>
        <v>499</v>
      </c>
      <c r="B667" s="37">
        <f t="shared" si="579"/>
        <v>4</v>
      </c>
      <c r="C667" s="38" t="s">
        <v>754</v>
      </c>
      <c r="D667" s="39" t="s">
        <v>376</v>
      </c>
      <c r="E667" s="40">
        <v>42845</v>
      </c>
      <c r="F667" s="41">
        <f t="shared" si="527"/>
        <v>1183193871907</v>
      </c>
      <c r="G667" s="42">
        <f t="shared" si="528"/>
        <v>60967919498</v>
      </c>
      <c r="H667" s="42">
        <v>36397437000</v>
      </c>
      <c r="I667" s="42">
        <v>10966982498</v>
      </c>
      <c r="J667" s="42">
        <v>10036000000</v>
      </c>
      <c r="K667" s="42">
        <v>3567500000</v>
      </c>
      <c r="L667" s="42">
        <f t="shared" si="529"/>
        <v>761974596625</v>
      </c>
      <c r="M667" s="42">
        <v>67683002625</v>
      </c>
      <c r="N667" s="42">
        <v>527071032000</v>
      </c>
      <c r="O667" s="42">
        <v>167220562000</v>
      </c>
      <c r="P667" s="42">
        <f t="shared" si="530"/>
        <v>360251355784</v>
      </c>
      <c r="Q667" s="42">
        <v>20000000000</v>
      </c>
      <c r="R667" s="42">
        <v>0</v>
      </c>
      <c r="S667" s="42">
        <v>26385791107</v>
      </c>
      <c r="T667" s="42">
        <v>170259666677</v>
      </c>
      <c r="U667" s="42">
        <f>127407488000+16198410000</f>
        <v>143605898000</v>
      </c>
      <c r="V667" s="42">
        <f t="shared" si="531"/>
        <v>1134027811719.5</v>
      </c>
      <c r="W667" s="42">
        <f t="shared" si="532"/>
        <v>523659930768.96002</v>
      </c>
      <c r="X667" s="42">
        <v>316730477318.96002</v>
      </c>
      <c r="Y667" s="42">
        <v>6573929450</v>
      </c>
      <c r="Z667" s="42">
        <v>0</v>
      </c>
      <c r="AA667" s="42">
        <v>8930000000</v>
      </c>
      <c r="AB667" s="42">
        <v>32598036000</v>
      </c>
      <c r="AC667" s="42">
        <v>0</v>
      </c>
      <c r="AD667" s="42">
        <v>157327488000</v>
      </c>
      <c r="AE667" s="42">
        <v>1500000000</v>
      </c>
      <c r="AF667" s="42">
        <f t="shared" si="533"/>
        <v>610367880950.54004</v>
      </c>
      <c r="AG667" s="42">
        <v>60758135700</v>
      </c>
      <c r="AH667" s="42">
        <v>224830640141</v>
      </c>
      <c r="AI667" s="42">
        <v>324779105109.53998</v>
      </c>
      <c r="AJ667" s="42">
        <f t="shared" si="534"/>
        <v>10596934812.5</v>
      </c>
      <c r="AK667" s="42">
        <v>10596934812.5</v>
      </c>
      <c r="AL667" s="42">
        <v>0</v>
      </c>
      <c r="AM667" s="42">
        <v>0</v>
      </c>
      <c r="AN667" s="42">
        <v>0</v>
      </c>
      <c r="AO667" s="42">
        <v>0</v>
      </c>
      <c r="AP667" s="42">
        <v>0</v>
      </c>
      <c r="AQ667" s="42">
        <f t="shared" si="535"/>
        <v>59762995000</v>
      </c>
      <c r="AR667" s="42">
        <v>0</v>
      </c>
      <c r="AS667" s="42">
        <v>0</v>
      </c>
      <c r="AT667" s="42">
        <v>0</v>
      </c>
      <c r="AU667" s="42">
        <v>59762995000</v>
      </c>
      <c r="AV667" s="43">
        <f t="shared" si="536"/>
        <v>49166060187.5</v>
      </c>
      <c r="AW667" s="43">
        <f t="shared" si="553"/>
        <v>-49166060187.5</v>
      </c>
      <c r="AX667" s="44">
        <f t="shared" si="562"/>
        <v>0</v>
      </c>
    </row>
    <row r="668" spans="1:50" s="45" customFormat="1" ht="15" customHeight="1" x14ac:dyDescent="0.25">
      <c r="A668" s="46">
        <f t="shared" si="579"/>
        <v>500</v>
      </c>
      <c r="B668" s="46">
        <f t="shared" si="579"/>
        <v>5</v>
      </c>
      <c r="C668" s="47" t="s">
        <v>755</v>
      </c>
      <c r="D668" s="58" t="s">
        <v>176</v>
      </c>
      <c r="E668" s="57">
        <v>42735</v>
      </c>
      <c r="F668" s="48">
        <f t="shared" si="527"/>
        <v>630679755763</v>
      </c>
      <c r="G668" s="49">
        <f t="shared" si="528"/>
        <v>4092038900</v>
      </c>
      <c r="H668" s="49">
        <v>151765000</v>
      </c>
      <c r="I668" s="49">
        <v>0</v>
      </c>
      <c r="J668" s="49">
        <v>0</v>
      </c>
      <c r="K668" s="49">
        <v>3940273900</v>
      </c>
      <c r="L668" s="49">
        <f t="shared" si="529"/>
        <v>456925287014</v>
      </c>
      <c r="M668" s="49">
        <v>54215181014</v>
      </c>
      <c r="N668" s="49">
        <v>349862182000</v>
      </c>
      <c r="O668" s="49">
        <v>52847924000</v>
      </c>
      <c r="P668" s="49">
        <f t="shared" si="530"/>
        <v>169662429849</v>
      </c>
      <c r="Q668" s="49">
        <v>0</v>
      </c>
      <c r="R668" s="49">
        <v>0</v>
      </c>
      <c r="S668" s="49">
        <v>2131535220</v>
      </c>
      <c r="T668" s="49">
        <v>119766335629</v>
      </c>
      <c r="U668" s="49">
        <v>47764559000</v>
      </c>
      <c r="V668" s="49">
        <f t="shared" si="531"/>
        <v>640267054573</v>
      </c>
      <c r="W668" s="49">
        <f t="shared" si="532"/>
        <v>275498182024.09998</v>
      </c>
      <c r="X668" s="49">
        <v>133348283706.10001</v>
      </c>
      <c r="Y668" s="49">
        <v>35946939018</v>
      </c>
      <c r="Z668" s="49">
        <v>0</v>
      </c>
      <c r="AA668" s="49">
        <v>16015487500</v>
      </c>
      <c r="AB668" s="49">
        <v>0</v>
      </c>
      <c r="AC668" s="49">
        <v>0</v>
      </c>
      <c r="AD668" s="49">
        <v>88187471800</v>
      </c>
      <c r="AE668" s="49">
        <v>2000000000</v>
      </c>
      <c r="AF668" s="49">
        <f t="shared" si="533"/>
        <v>364768872548.90002</v>
      </c>
      <c r="AG668" s="49">
        <v>41194587400</v>
      </c>
      <c r="AH668" s="49">
        <v>168234287352</v>
      </c>
      <c r="AI668" s="49">
        <v>155339997796.89999</v>
      </c>
      <c r="AJ668" s="49">
        <f t="shared" si="534"/>
        <v>13087298810</v>
      </c>
      <c r="AK668" s="49">
        <v>13087298810</v>
      </c>
      <c r="AL668" s="49">
        <v>0</v>
      </c>
      <c r="AM668" s="49">
        <v>0</v>
      </c>
      <c r="AN668" s="49">
        <v>0</v>
      </c>
      <c r="AO668" s="49">
        <v>0</v>
      </c>
      <c r="AP668" s="49">
        <v>0</v>
      </c>
      <c r="AQ668" s="49">
        <f t="shared" si="535"/>
        <v>3500000000</v>
      </c>
      <c r="AR668" s="49">
        <v>0</v>
      </c>
      <c r="AS668" s="49">
        <v>3500000000</v>
      </c>
      <c r="AT668" s="49">
        <v>0</v>
      </c>
      <c r="AU668" s="49">
        <v>0</v>
      </c>
      <c r="AV668" s="50">
        <f t="shared" si="536"/>
        <v>-9587298810</v>
      </c>
      <c r="AW668" s="50">
        <f t="shared" si="553"/>
        <v>9587298810</v>
      </c>
      <c r="AX668" s="44">
        <f t="shared" si="562"/>
        <v>0</v>
      </c>
    </row>
    <row r="669" spans="1:50" s="45" customFormat="1" ht="15" customHeight="1" x14ac:dyDescent="0.25">
      <c r="A669" s="37">
        <f t="shared" si="579"/>
        <v>501</v>
      </c>
      <c r="B669" s="37">
        <f t="shared" si="579"/>
        <v>6</v>
      </c>
      <c r="C669" s="47" t="s">
        <v>756</v>
      </c>
      <c r="D669" s="39" t="s">
        <v>103</v>
      </c>
      <c r="E669" s="40">
        <v>42740</v>
      </c>
      <c r="F669" s="41">
        <f t="shared" ref="F669:F701" si="580">G669+L669+P669</f>
        <v>896926377000</v>
      </c>
      <c r="G669" s="42">
        <f t="shared" ref="G669:G701" si="581">H669+I669+J669+K669</f>
        <v>3929000000</v>
      </c>
      <c r="H669" s="42">
        <v>179000000</v>
      </c>
      <c r="I669" s="42">
        <v>300000000</v>
      </c>
      <c r="J669" s="42">
        <v>2000000000</v>
      </c>
      <c r="K669" s="42">
        <v>1450000000</v>
      </c>
      <c r="L669" s="42">
        <f t="shared" ref="L669:L701" si="582">M669+N669+O669</f>
        <v>585268905000</v>
      </c>
      <c r="M669" s="42">
        <v>17109517000</v>
      </c>
      <c r="N669" s="42">
        <v>444866529000</v>
      </c>
      <c r="O669" s="42">
        <v>123292859000</v>
      </c>
      <c r="P669" s="42">
        <f t="shared" ref="P669:P701" si="583">Q669+R669+S669+T669+U669</f>
        <v>307728472000</v>
      </c>
      <c r="Q669" s="42">
        <v>0</v>
      </c>
      <c r="R669" s="42">
        <v>0</v>
      </c>
      <c r="S669" s="42">
        <v>1500000000</v>
      </c>
      <c r="T669" s="42">
        <v>111000000000</v>
      </c>
      <c r="U669" s="42">
        <v>195228472000</v>
      </c>
      <c r="V669" s="42">
        <f t="shared" ref="V669:V701" si="584">W669+AF669</f>
        <v>894847377000</v>
      </c>
      <c r="W669" s="42">
        <f t="shared" ref="W669:W701" si="585">X669+Y669+Z669+AA669+AB669+AC669+AD669+AE669</f>
        <v>450172688150</v>
      </c>
      <c r="X669" s="42">
        <v>194221871150</v>
      </c>
      <c r="Y669" s="42">
        <v>0</v>
      </c>
      <c r="Z669" s="42">
        <v>0</v>
      </c>
      <c r="AA669" s="42">
        <v>26900000000</v>
      </c>
      <c r="AB669" s="42">
        <v>15927000000</v>
      </c>
      <c r="AC669" s="42">
        <v>0</v>
      </c>
      <c r="AD669" s="42">
        <v>213023817000</v>
      </c>
      <c r="AE669" s="42">
        <v>100000000</v>
      </c>
      <c r="AF669" s="42">
        <f t="shared" ref="AF669:AF701" si="586">AG669+AH669+AI669</f>
        <v>444674688850</v>
      </c>
      <c r="AG669" s="42">
        <v>29755244000</v>
      </c>
      <c r="AH669" s="42">
        <v>156397722900</v>
      </c>
      <c r="AI669" s="42">
        <v>258521721950</v>
      </c>
      <c r="AJ669" s="42">
        <f t="shared" ref="AJ669:AJ701" si="587">AK669+AL669+AM669+AN669+AO669+AP669</f>
        <v>0</v>
      </c>
      <c r="AK669" s="42">
        <v>0</v>
      </c>
      <c r="AL669" s="42">
        <v>0</v>
      </c>
      <c r="AM669" s="42">
        <v>0</v>
      </c>
      <c r="AN669" s="42">
        <v>0</v>
      </c>
      <c r="AO669" s="42">
        <v>0</v>
      </c>
      <c r="AP669" s="42">
        <v>0</v>
      </c>
      <c r="AQ669" s="42">
        <f t="shared" ref="AQ669:AQ701" si="588">AR669+AS669+AT669+AU669</f>
        <v>2079000000</v>
      </c>
      <c r="AR669" s="42">
        <v>0</v>
      </c>
      <c r="AS669" s="42">
        <v>2079000000</v>
      </c>
      <c r="AT669" s="42">
        <v>0</v>
      </c>
      <c r="AU669" s="42">
        <v>0</v>
      </c>
      <c r="AV669" s="43">
        <f t="shared" ref="AV669:AV701" si="589">F669-V669</f>
        <v>2079000000</v>
      </c>
      <c r="AW669" s="43">
        <f t="shared" si="553"/>
        <v>-2079000000</v>
      </c>
      <c r="AX669" s="44">
        <f t="shared" si="562"/>
        <v>0</v>
      </c>
    </row>
    <row r="670" spans="1:50" s="45" customFormat="1" ht="15" customHeight="1" x14ac:dyDescent="0.25">
      <c r="A670" s="46">
        <f t="shared" si="579"/>
        <v>502</v>
      </c>
      <c r="B670" s="46">
        <f t="shared" si="579"/>
        <v>7</v>
      </c>
      <c r="C670" s="47" t="s">
        <v>757</v>
      </c>
      <c r="D670" s="58" t="s">
        <v>86</v>
      </c>
      <c r="E670" s="57">
        <v>42762</v>
      </c>
      <c r="F670" s="48">
        <f t="shared" si="580"/>
        <v>721148851703</v>
      </c>
      <c r="G670" s="49">
        <f t="shared" si="581"/>
        <v>2824214000</v>
      </c>
      <c r="H670" s="49">
        <v>0</v>
      </c>
      <c r="I670" s="49">
        <v>0</v>
      </c>
      <c r="J670" s="49">
        <v>0</v>
      </c>
      <c r="K670" s="49">
        <v>2824214000</v>
      </c>
      <c r="L670" s="49">
        <f t="shared" si="582"/>
        <v>471409274000</v>
      </c>
      <c r="M670" s="49">
        <v>38488602000</v>
      </c>
      <c r="N670" s="49">
        <v>382546672000</v>
      </c>
      <c r="O670" s="49">
        <v>50374000000</v>
      </c>
      <c r="P670" s="49">
        <f t="shared" si="583"/>
        <v>246915363703</v>
      </c>
      <c r="Q670" s="49">
        <v>0</v>
      </c>
      <c r="R670" s="49">
        <v>0</v>
      </c>
      <c r="S670" s="49">
        <f>808555239+6413119464</f>
        <v>7221674703</v>
      </c>
      <c r="T670" s="49">
        <v>111166766000</v>
      </c>
      <c r="U670" s="49">
        <v>128526923000</v>
      </c>
      <c r="V670" s="49">
        <f t="shared" si="584"/>
        <v>731769316620</v>
      </c>
      <c r="W670" s="49">
        <f t="shared" si="585"/>
        <v>344739250648.83997</v>
      </c>
      <c r="X670" s="49">
        <v>107693262648.84</v>
      </c>
      <c r="Y670" s="49">
        <v>0</v>
      </c>
      <c r="Z670" s="49">
        <v>0</v>
      </c>
      <c r="AA670" s="49">
        <v>5700000000</v>
      </c>
      <c r="AB670" s="49">
        <v>39111065000</v>
      </c>
      <c r="AC670" s="49">
        <v>0</v>
      </c>
      <c r="AD670" s="49">
        <v>187234923000</v>
      </c>
      <c r="AE670" s="49">
        <v>5000000000</v>
      </c>
      <c r="AF670" s="42">
        <f t="shared" si="586"/>
        <v>387030065971.16003</v>
      </c>
      <c r="AG670" s="49">
        <v>37397651040</v>
      </c>
      <c r="AH670" s="49">
        <v>175022099028.16</v>
      </c>
      <c r="AI670" s="49">
        <v>174610315903</v>
      </c>
      <c r="AJ670" s="49">
        <f t="shared" si="587"/>
        <v>16620464917</v>
      </c>
      <c r="AK670" s="49">
        <v>13095464917</v>
      </c>
      <c r="AL670" s="49">
        <v>0</v>
      </c>
      <c r="AM670" s="49">
        <v>0</v>
      </c>
      <c r="AN670" s="49">
        <v>0</v>
      </c>
      <c r="AO670" s="49">
        <v>3525000000</v>
      </c>
      <c r="AP670" s="49">
        <v>0</v>
      </c>
      <c r="AQ670" s="49">
        <f t="shared" si="588"/>
        <v>6000000000</v>
      </c>
      <c r="AR670" s="49">
        <v>0</v>
      </c>
      <c r="AS670" s="49">
        <v>6000000000</v>
      </c>
      <c r="AT670" s="49">
        <v>0</v>
      </c>
      <c r="AU670" s="49">
        <v>0</v>
      </c>
      <c r="AV670" s="50">
        <f t="shared" si="589"/>
        <v>-10620464917</v>
      </c>
      <c r="AW670" s="50">
        <f t="shared" si="553"/>
        <v>10620464917</v>
      </c>
      <c r="AX670" s="44">
        <f t="shared" si="562"/>
        <v>0</v>
      </c>
    </row>
    <row r="671" spans="1:50" s="45" customFormat="1" ht="15" customHeight="1" x14ac:dyDescent="0.25">
      <c r="A671" s="37">
        <f t="shared" si="579"/>
        <v>503</v>
      </c>
      <c r="B671" s="37">
        <f t="shared" si="579"/>
        <v>8</v>
      </c>
      <c r="C671" s="47" t="s">
        <v>758</v>
      </c>
      <c r="D671" s="39" t="s">
        <v>90</v>
      </c>
      <c r="E671" s="40">
        <v>42734</v>
      </c>
      <c r="F671" s="48">
        <f t="shared" si="580"/>
        <v>1330069777000</v>
      </c>
      <c r="G671" s="49">
        <f t="shared" si="581"/>
        <v>74353856377</v>
      </c>
      <c r="H671" s="49">
        <v>5960000000</v>
      </c>
      <c r="I671" s="49">
        <v>755917912</v>
      </c>
      <c r="J671" s="49">
        <v>4500000000</v>
      </c>
      <c r="K671" s="49">
        <v>63137938465</v>
      </c>
      <c r="L671" s="49">
        <f t="shared" si="582"/>
        <v>910241965000</v>
      </c>
      <c r="M671" s="49">
        <v>242951324000</v>
      </c>
      <c r="N671" s="49">
        <v>509698610000</v>
      </c>
      <c r="O671" s="49">
        <v>157592031000</v>
      </c>
      <c r="P671" s="49">
        <f t="shared" si="583"/>
        <v>345473955623</v>
      </c>
      <c r="Q671" s="49">
        <v>0</v>
      </c>
      <c r="R671" s="49">
        <v>0</v>
      </c>
      <c r="S671" s="49">
        <v>3404000623</v>
      </c>
      <c r="T671" s="49">
        <v>169500000000</v>
      </c>
      <c r="U671" s="49">
        <v>172569955000</v>
      </c>
      <c r="V671" s="49">
        <f t="shared" si="584"/>
        <v>1328069777000</v>
      </c>
      <c r="W671" s="49">
        <f t="shared" si="585"/>
        <v>784436459000</v>
      </c>
      <c r="X671" s="49">
        <v>496351774000</v>
      </c>
      <c r="Y671" s="49">
        <v>0</v>
      </c>
      <c r="Z671" s="49">
        <v>0</v>
      </c>
      <c r="AA671" s="49">
        <v>29495400000</v>
      </c>
      <c r="AB671" s="49">
        <v>5101877000</v>
      </c>
      <c r="AC671" s="49">
        <v>0</v>
      </c>
      <c r="AD671" s="49">
        <v>252987408000</v>
      </c>
      <c r="AE671" s="49">
        <v>500000000</v>
      </c>
      <c r="AF671" s="49">
        <f t="shared" si="586"/>
        <v>543633318000</v>
      </c>
      <c r="AG671" s="49">
        <v>44258933000</v>
      </c>
      <c r="AH671" s="49">
        <v>277575322000</v>
      </c>
      <c r="AI671" s="49">
        <v>221799063000</v>
      </c>
      <c r="AJ671" s="49">
        <f t="shared" si="587"/>
        <v>0</v>
      </c>
      <c r="AK671" s="49">
        <v>0</v>
      </c>
      <c r="AL671" s="49">
        <v>0</v>
      </c>
      <c r="AM671" s="49">
        <v>0</v>
      </c>
      <c r="AN671" s="49">
        <v>0</v>
      </c>
      <c r="AO671" s="49">
        <v>0</v>
      </c>
      <c r="AP671" s="49">
        <v>0</v>
      </c>
      <c r="AQ671" s="49">
        <f t="shared" si="588"/>
        <v>2000000000</v>
      </c>
      <c r="AR671" s="49">
        <v>0</v>
      </c>
      <c r="AS671" s="49">
        <v>2000000000</v>
      </c>
      <c r="AT671" s="49">
        <v>0</v>
      </c>
      <c r="AU671" s="49">
        <v>0</v>
      </c>
      <c r="AV671" s="50">
        <f t="shared" si="589"/>
        <v>2000000000</v>
      </c>
      <c r="AW671" s="50">
        <f t="shared" si="553"/>
        <v>-2000000000</v>
      </c>
      <c r="AX671" s="44">
        <f t="shared" si="562"/>
        <v>0</v>
      </c>
    </row>
    <row r="672" spans="1:50" s="45" customFormat="1" ht="15" customHeight="1" x14ac:dyDescent="0.25">
      <c r="A672" s="37">
        <f t="shared" si="579"/>
        <v>504</v>
      </c>
      <c r="B672" s="37">
        <f t="shared" si="579"/>
        <v>9</v>
      </c>
      <c r="C672" s="38" t="s">
        <v>759</v>
      </c>
      <c r="D672" s="39" t="s">
        <v>92</v>
      </c>
      <c r="E672" s="40">
        <v>42734</v>
      </c>
      <c r="F672" s="41">
        <f t="shared" si="580"/>
        <v>849294827146</v>
      </c>
      <c r="G672" s="42">
        <f t="shared" si="581"/>
        <v>17598000000</v>
      </c>
      <c r="H672" s="42">
        <v>4008000000</v>
      </c>
      <c r="I672" s="42">
        <v>2743280000</v>
      </c>
      <c r="J672" s="42">
        <v>5000000000</v>
      </c>
      <c r="K672" s="42">
        <v>5846720000</v>
      </c>
      <c r="L672" s="42">
        <f t="shared" si="582"/>
        <v>597107578000</v>
      </c>
      <c r="M672" s="42">
        <v>55224798000</v>
      </c>
      <c r="N672" s="42">
        <v>444212139000</v>
      </c>
      <c r="O672" s="42">
        <v>97670641000</v>
      </c>
      <c r="P672" s="42">
        <f t="shared" si="583"/>
        <v>234589249146</v>
      </c>
      <c r="Q672" s="42">
        <v>0</v>
      </c>
      <c r="R672" s="42">
        <v>0</v>
      </c>
      <c r="S672" s="42">
        <v>22460447146</v>
      </c>
      <c r="T672" s="42">
        <v>117500000000</v>
      </c>
      <c r="U672" s="42">
        <v>94628802000</v>
      </c>
      <c r="V672" s="42">
        <f t="shared" si="584"/>
        <v>857846053146</v>
      </c>
      <c r="W672" s="42">
        <f t="shared" si="585"/>
        <v>397582609740</v>
      </c>
      <c r="X672" s="42">
        <v>218982174166</v>
      </c>
      <c r="Y672" s="42">
        <v>0</v>
      </c>
      <c r="Z672" s="42">
        <v>1850000000</v>
      </c>
      <c r="AA672" s="42">
        <v>8500000000</v>
      </c>
      <c r="AB672" s="42">
        <v>21267148000</v>
      </c>
      <c r="AC672" s="42">
        <v>0</v>
      </c>
      <c r="AD672" s="42">
        <v>144483287574</v>
      </c>
      <c r="AE672" s="42">
        <v>2500000000</v>
      </c>
      <c r="AF672" s="42">
        <f t="shared" si="586"/>
        <v>460263443406</v>
      </c>
      <c r="AG672" s="42">
        <v>52651722000</v>
      </c>
      <c r="AH672" s="42">
        <v>212730341716</v>
      </c>
      <c r="AI672" s="42">
        <v>194881379690</v>
      </c>
      <c r="AJ672" s="42">
        <f t="shared" si="587"/>
        <v>13551226000</v>
      </c>
      <c r="AK672" s="42">
        <v>13551226000</v>
      </c>
      <c r="AL672" s="42">
        <v>0</v>
      </c>
      <c r="AM672" s="42">
        <v>0</v>
      </c>
      <c r="AN672" s="42">
        <v>0</v>
      </c>
      <c r="AO672" s="42">
        <v>0</v>
      </c>
      <c r="AP672" s="42">
        <v>0</v>
      </c>
      <c r="AQ672" s="42">
        <f t="shared" si="588"/>
        <v>5000000000</v>
      </c>
      <c r="AR672" s="42">
        <v>0</v>
      </c>
      <c r="AS672" s="42">
        <v>5000000000</v>
      </c>
      <c r="AT672" s="42">
        <v>0</v>
      </c>
      <c r="AU672" s="42">
        <v>0</v>
      </c>
      <c r="AV672" s="43">
        <f t="shared" si="589"/>
        <v>-8551226000</v>
      </c>
      <c r="AW672" s="43">
        <f t="shared" si="553"/>
        <v>8551226000</v>
      </c>
      <c r="AX672" s="44">
        <f t="shared" si="562"/>
        <v>0</v>
      </c>
    </row>
    <row r="673" spans="1:50" s="45" customFormat="1" ht="15" customHeight="1" x14ac:dyDescent="0.25">
      <c r="A673" s="37">
        <f t="shared" si="579"/>
        <v>505</v>
      </c>
      <c r="B673" s="37">
        <f t="shared" si="579"/>
        <v>10</v>
      </c>
      <c r="C673" s="47" t="s">
        <v>760</v>
      </c>
      <c r="D673" s="39" t="s">
        <v>105</v>
      </c>
      <c r="E673" s="40">
        <v>42734</v>
      </c>
      <c r="F673" s="48">
        <f t="shared" si="580"/>
        <v>958445579272</v>
      </c>
      <c r="G673" s="49">
        <f t="shared" si="581"/>
        <v>5884493446</v>
      </c>
      <c r="H673" s="49">
        <v>66000000</v>
      </c>
      <c r="I673" s="49">
        <v>225000000</v>
      </c>
      <c r="J673" s="49">
        <v>1776067946</v>
      </c>
      <c r="K673" s="49">
        <v>3817425500</v>
      </c>
      <c r="L673" s="49">
        <f t="shared" si="582"/>
        <v>654643500000</v>
      </c>
      <c r="M673" s="49">
        <v>17701689000</v>
      </c>
      <c r="N673" s="49">
        <v>524498613000</v>
      </c>
      <c r="O673" s="49">
        <v>112443198000</v>
      </c>
      <c r="P673" s="49">
        <f t="shared" si="583"/>
        <v>297917585826</v>
      </c>
      <c r="Q673" s="49">
        <v>0</v>
      </c>
      <c r="R673" s="49">
        <v>0</v>
      </c>
      <c r="S673" s="49">
        <v>1000000000</v>
      </c>
      <c r="T673" s="49">
        <f>280225645000-166519321000</f>
        <v>113706324000</v>
      </c>
      <c r="U673" s="49">
        <f>16691940826+166519321000</f>
        <v>183211261826</v>
      </c>
      <c r="V673" s="49">
        <f t="shared" si="584"/>
        <v>909965579572</v>
      </c>
      <c r="W673" s="49">
        <f t="shared" si="585"/>
        <v>441229968272</v>
      </c>
      <c r="X673" s="49">
        <v>182416852872</v>
      </c>
      <c r="Y673" s="49">
        <v>6113548000</v>
      </c>
      <c r="Z673" s="49">
        <v>9350000000</v>
      </c>
      <c r="AA673" s="49">
        <v>13334060200</v>
      </c>
      <c r="AB673" s="49">
        <v>35285146200</v>
      </c>
      <c r="AC673" s="49">
        <v>0</v>
      </c>
      <c r="AD673" s="49">
        <v>194230361000</v>
      </c>
      <c r="AE673" s="49">
        <v>500000000</v>
      </c>
      <c r="AF673" s="49">
        <f t="shared" si="586"/>
        <v>468735611300</v>
      </c>
      <c r="AG673" s="49">
        <v>34270064000</v>
      </c>
      <c r="AH673" s="49">
        <v>230536078794</v>
      </c>
      <c r="AI673" s="49">
        <v>203929468506</v>
      </c>
      <c r="AJ673" s="49">
        <f t="shared" si="587"/>
        <v>3020000300</v>
      </c>
      <c r="AK673" s="49">
        <v>3020000300</v>
      </c>
      <c r="AL673" s="49">
        <v>0</v>
      </c>
      <c r="AM673" s="49">
        <v>0</v>
      </c>
      <c r="AN673" s="49">
        <v>0</v>
      </c>
      <c r="AO673" s="49">
        <v>0</v>
      </c>
      <c r="AP673" s="49">
        <v>0</v>
      </c>
      <c r="AQ673" s="49">
        <f t="shared" si="588"/>
        <v>51500000000</v>
      </c>
      <c r="AR673" s="49">
        <v>0</v>
      </c>
      <c r="AS673" s="49">
        <v>4000000000</v>
      </c>
      <c r="AT673" s="49">
        <v>47500000000</v>
      </c>
      <c r="AU673" s="49">
        <v>0</v>
      </c>
      <c r="AV673" s="50">
        <f t="shared" si="589"/>
        <v>48479999700</v>
      </c>
      <c r="AW673" s="50">
        <f t="shared" si="553"/>
        <v>-48479999700</v>
      </c>
      <c r="AX673" s="44">
        <f t="shared" si="562"/>
        <v>0</v>
      </c>
    </row>
    <row r="674" spans="1:50" s="45" customFormat="1" ht="15" customHeight="1" x14ac:dyDescent="0.25">
      <c r="A674" s="37">
        <f t="shared" si="579"/>
        <v>506</v>
      </c>
      <c r="B674" s="37">
        <f t="shared" si="579"/>
        <v>11</v>
      </c>
      <c r="C674" s="38" t="s">
        <v>761</v>
      </c>
      <c r="D674" s="39" t="s">
        <v>90</v>
      </c>
      <c r="E674" s="57">
        <v>42734</v>
      </c>
      <c r="F674" s="41">
        <f t="shared" si="580"/>
        <v>1594735720794.6699</v>
      </c>
      <c r="G674" s="42">
        <f t="shared" si="581"/>
        <v>50000000000</v>
      </c>
      <c r="H674" s="42">
        <v>10530000000</v>
      </c>
      <c r="I674" s="42">
        <v>10065000000</v>
      </c>
      <c r="J674" s="42">
        <v>4500000000</v>
      </c>
      <c r="K674" s="42">
        <v>24905000000</v>
      </c>
      <c r="L674" s="42">
        <f t="shared" si="582"/>
        <v>1185675815215.6699</v>
      </c>
      <c r="M674" s="42">
        <v>500203805215.66998</v>
      </c>
      <c r="N674" s="42">
        <v>554538062000</v>
      </c>
      <c r="O674" s="42">
        <v>130933948000</v>
      </c>
      <c r="P674" s="42">
        <f t="shared" si="583"/>
        <v>359059905579</v>
      </c>
      <c r="Q674" s="42">
        <v>0</v>
      </c>
      <c r="R674" s="42">
        <v>0</v>
      </c>
      <c r="S674" s="42">
        <v>3000000000</v>
      </c>
      <c r="T674" s="42">
        <v>262829431579</v>
      </c>
      <c r="U674" s="42">
        <v>93230474000</v>
      </c>
      <c r="V674" s="42">
        <f t="shared" si="584"/>
        <v>2054735720794.6702</v>
      </c>
      <c r="W674" s="42">
        <f t="shared" si="585"/>
        <v>664803263727.77002</v>
      </c>
      <c r="X674" s="42">
        <v>292003263727.77002</v>
      </c>
      <c r="Y674" s="42">
        <v>0</v>
      </c>
      <c r="Z674" s="42">
        <v>3500000000</v>
      </c>
      <c r="AA674" s="42">
        <v>7680000000</v>
      </c>
      <c r="AB674" s="42">
        <v>123140364000</v>
      </c>
      <c r="AC674" s="42">
        <v>0</v>
      </c>
      <c r="AD674" s="42">
        <v>238479636000</v>
      </c>
      <c r="AE674" s="42">
        <v>0</v>
      </c>
      <c r="AF674" s="42">
        <f t="shared" si="586"/>
        <v>1389932457066.9001</v>
      </c>
      <c r="AG674" s="42">
        <v>125354975400</v>
      </c>
      <c r="AH674" s="42">
        <v>466076528143.84003</v>
      </c>
      <c r="AI674" s="42">
        <v>798500953523.06006</v>
      </c>
      <c r="AJ674" s="42">
        <f t="shared" si="587"/>
        <v>475000000000</v>
      </c>
      <c r="AK674" s="42">
        <v>325000000000</v>
      </c>
      <c r="AL674" s="42">
        <v>0</v>
      </c>
      <c r="AM674" s="42">
        <v>0</v>
      </c>
      <c r="AN674" s="42">
        <v>150000000000</v>
      </c>
      <c r="AO674" s="42">
        <v>0</v>
      </c>
      <c r="AP674" s="42">
        <v>0</v>
      </c>
      <c r="AQ674" s="42">
        <f t="shared" si="588"/>
        <v>15000000000</v>
      </c>
      <c r="AR674" s="42">
        <v>0</v>
      </c>
      <c r="AS674" s="42">
        <v>15000000000</v>
      </c>
      <c r="AT674" s="42">
        <v>0</v>
      </c>
      <c r="AU674" s="42">
        <v>0</v>
      </c>
      <c r="AV674" s="43">
        <f t="shared" si="589"/>
        <v>-460000000000.00024</v>
      </c>
      <c r="AW674" s="43">
        <f t="shared" si="553"/>
        <v>460000000000</v>
      </c>
      <c r="AX674" s="44">
        <f t="shared" si="562"/>
        <v>0</v>
      </c>
    </row>
    <row r="675" spans="1:50" s="45" customFormat="1" ht="15" customHeight="1" x14ac:dyDescent="0.25">
      <c r="A675" s="37">
        <f t="shared" si="579"/>
        <v>507</v>
      </c>
      <c r="B675" s="37">
        <f t="shared" si="579"/>
        <v>12</v>
      </c>
      <c r="C675" s="47" t="s">
        <v>762</v>
      </c>
      <c r="D675" s="39" t="s">
        <v>99</v>
      </c>
      <c r="E675" s="40">
        <v>42734</v>
      </c>
      <c r="F675" s="48">
        <f t="shared" si="580"/>
        <v>757635588820</v>
      </c>
      <c r="G675" s="49">
        <f t="shared" si="581"/>
        <v>16207000000</v>
      </c>
      <c r="H675" s="49">
        <v>3945000000</v>
      </c>
      <c r="I675" s="49">
        <v>1262000000</v>
      </c>
      <c r="J675" s="49">
        <v>3500000000</v>
      </c>
      <c r="K675" s="49">
        <v>7500000000</v>
      </c>
      <c r="L675" s="49">
        <f t="shared" si="582"/>
        <v>561454510820</v>
      </c>
      <c r="M675" s="49">
        <v>58326324820</v>
      </c>
      <c r="N675" s="49">
        <v>434492030000</v>
      </c>
      <c r="O675" s="49">
        <v>68636156000</v>
      </c>
      <c r="P675" s="49">
        <f t="shared" si="583"/>
        <v>179974078000</v>
      </c>
      <c r="Q675" s="49">
        <v>0</v>
      </c>
      <c r="R675" s="49">
        <v>0</v>
      </c>
      <c r="S675" s="49">
        <v>4000000000</v>
      </c>
      <c r="T675" s="49">
        <v>114323775000</v>
      </c>
      <c r="U675" s="49">
        <v>61650303000</v>
      </c>
      <c r="V675" s="49">
        <f t="shared" si="584"/>
        <v>787635588820</v>
      </c>
      <c r="W675" s="49">
        <f t="shared" si="585"/>
        <v>338644060090</v>
      </c>
      <c r="X675" s="49">
        <v>196751887090</v>
      </c>
      <c r="Y675" s="49">
        <v>0</v>
      </c>
      <c r="Z675" s="49">
        <v>11000000000</v>
      </c>
      <c r="AA675" s="49">
        <v>13972870000</v>
      </c>
      <c r="AB675" s="49">
        <v>8769000000</v>
      </c>
      <c r="AC675" s="49">
        <v>0</v>
      </c>
      <c r="AD675" s="49">
        <v>106650303000</v>
      </c>
      <c r="AE675" s="49">
        <v>1500000000</v>
      </c>
      <c r="AF675" s="49">
        <f t="shared" si="586"/>
        <v>448991528730</v>
      </c>
      <c r="AG675" s="49">
        <v>3454462000</v>
      </c>
      <c r="AH675" s="49">
        <v>316280083119</v>
      </c>
      <c r="AI675" s="49">
        <v>129256983611</v>
      </c>
      <c r="AJ675" s="49">
        <f t="shared" si="587"/>
        <v>33000000000</v>
      </c>
      <c r="AK675" s="49">
        <v>33000000000</v>
      </c>
      <c r="AL675" s="49">
        <v>0</v>
      </c>
      <c r="AM675" s="49">
        <v>0</v>
      </c>
      <c r="AN675" s="49">
        <v>0</v>
      </c>
      <c r="AO675" s="49">
        <v>0</v>
      </c>
      <c r="AP675" s="49">
        <v>0</v>
      </c>
      <c r="AQ675" s="49">
        <f t="shared" si="588"/>
        <v>3000000000</v>
      </c>
      <c r="AR675" s="49">
        <v>0</v>
      </c>
      <c r="AS675" s="49">
        <v>3000000000</v>
      </c>
      <c r="AT675" s="49">
        <v>0</v>
      </c>
      <c r="AU675" s="49">
        <v>0</v>
      </c>
      <c r="AV675" s="50">
        <f t="shared" si="589"/>
        <v>-30000000000</v>
      </c>
      <c r="AW675" s="50">
        <f t="shared" si="553"/>
        <v>30000000000</v>
      </c>
      <c r="AX675" s="44">
        <f t="shared" si="562"/>
        <v>0</v>
      </c>
    </row>
    <row r="676" spans="1:50" s="45" customFormat="1" ht="15" customHeight="1" x14ac:dyDescent="0.25">
      <c r="A676" s="37">
        <f t="shared" si="579"/>
        <v>508</v>
      </c>
      <c r="B676" s="37">
        <f t="shared" si="579"/>
        <v>13</v>
      </c>
      <c r="C676" s="47" t="s">
        <v>763</v>
      </c>
      <c r="D676" s="39" t="s">
        <v>191</v>
      </c>
      <c r="E676" s="40">
        <v>42734</v>
      </c>
      <c r="F676" s="48">
        <f t="shared" si="580"/>
        <v>933821077000</v>
      </c>
      <c r="G676" s="49">
        <f t="shared" si="581"/>
        <v>171785881800</v>
      </c>
      <c r="H676" s="49">
        <v>81500000000</v>
      </c>
      <c r="I676" s="49">
        <v>42225700000</v>
      </c>
      <c r="J676" s="49">
        <v>2000000000</v>
      </c>
      <c r="K676" s="49">
        <v>46060181800</v>
      </c>
      <c r="L676" s="49">
        <f t="shared" si="582"/>
        <v>595733261000</v>
      </c>
      <c r="M676" s="49">
        <v>27530834000</v>
      </c>
      <c r="N676" s="49">
        <v>471360855000</v>
      </c>
      <c r="O676" s="49">
        <f>61127000000+35714572000</f>
        <v>96841572000</v>
      </c>
      <c r="P676" s="49">
        <f t="shared" si="583"/>
        <v>166301934200</v>
      </c>
      <c r="Q676" s="49">
        <v>400000000</v>
      </c>
      <c r="R676" s="49">
        <v>0</v>
      </c>
      <c r="S676" s="49">
        <v>22332481200</v>
      </c>
      <c r="T676" s="49">
        <f>130000000000+7500000000+6069453000</f>
        <v>143569453000</v>
      </c>
      <c r="U676" s="49">
        <v>0</v>
      </c>
      <c r="V676" s="49">
        <f t="shared" si="584"/>
        <v>893821077000</v>
      </c>
      <c r="W676" s="49">
        <f t="shared" si="585"/>
        <v>453042264000</v>
      </c>
      <c r="X676" s="49">
        <v>401889866000</v>
      </c>
      <c r="Y676" s="49">
        <v>4000000000</v>
      </c>
      <c r="Z676" s="49">
        <v>200000000</v>
      </c>
      <c r="AA676" s="49">
        <v>31650000000</v>
      </c>
      <c r="AB676" s="49">
        <v>13545991500</v>
      </c>
      <c r="AC676" s="49">
        <v>0</v>
      </c>
      <c r="AD676" s="49">
        <v>1256406500</v>
      </c>
      <c r="AE676" s="49">
        <v>500000000</v>
      </c>
      <c r="AF676" s="49">
        <f t="shared" si="586"/>
        <v>440778813000</v>
      </c>
      <c r="AG676" s="49">
        <v>21513805000</v>
      </c>
      <c r="AH676" s="49">
        <v>178451473700</v>
      </c>
      <c r="AI676" s="49">
        <v>240813534300</v>
      </c>
      <c r="AJ676" s="49">
        <f t="shared" si="587"/>
        <v>50000000000</v>
      </c>
      <c r="AK676" s="49">
        <v>0</v>
      </c>
      <c r="AL676" s="49">
        <v>0</v>
      </c>
      <c r="AM676" s="49">
        <v>0</v>
      </c>
      <c r="AN676" s="49">
        <v>50000000000</v>
      </c>
      <c r="AO676" s="49">
        <v>0</v>
      </c>
      <c r="AP676" s="49">
        <v>0</v>
      </c>
      <c r="AQ676" s="49">
        <f t="shared" si="588"/>
        <v>90000000000</v>
      </c>
      <c r="AR676" s="49">
        <v>0</v>
      </c>
      <c r="AS676" s="49">
        <v>0</v>
      </c>
      <c r="AT676" s="49">
        <v>90000000000</v>
      </c>
      <c r="AU676" s="49">
        <v>0</v>
      </c>
      <c r="AV676" s="50">
        <f t="shared" si="589"/>
        <v>40000000000</v>
      </c>
      <c r="AW676" s="50">
        <f t="shared" si="553"/>
        <v>-40000000000</v>
      </c>
      <c r="AX676" s="44">
        <f t="shared" si="562"/>
        <v>0</v>
      </c>
    </row>
    <row r="677" spans="1:50" s="45" customFormat="1" ht="15" customHeight="1" x14ac:dyDescent="0.25">
      <c r="A677" s="51" t="s">
        <v>121</v>
      </c>
      <c r="B677" s="51" t="s">
        <v>121</v>
      </c>
      <c r="C677" s="52" t="s">
        <v>122</v>
      </c>
      <c r="D677" s="52"/>
      <c r="E677" s="52"/>
      <c r="F677" s="54">
        <f>SUM(F664:F675)</f>
        <v>12395236466784.51</v>
      </c>
      <c r="G677" s="54">
        <f t="shared" ref="G677:AX677" si="590">SUM(G664:G675)</f>
        <v>393162008054.83997</v>
      </c>
      <c r="H677" s="54">
        <f t="shared" si="590"/>
        <v>76481342393</v>
      </c>
      <c r="I677" s="54">
        <f t="shared" si="590"/>
        <v>57481911711</v>
      </c>
      <c r="J677" s="54">
        <f t="shared" si="590"/>
        <v>65772482822</v>
      </c>
      <c r="K677" s="54">
        <f t="shared" si="590"/>
        <v>193426271128.84</v>
      </c>
      <c r="L677" s="54">
        <f t="shared" si="590"/>
        <v>8541771129764.6699</v>
      </c>
      <c r="M677" s="54">
        <f t="shared" si="590"/>
        <v>1164400258764.6699</v>
      </c>
      <c r="N677" s="54">
        <f t="shared" si="590"/>
        <v>6103951803000</v>
      </c>
      <c r="O677" s="54">
        <f t="shared" si="590"/>
        <v>1273419068000</v>
      </c>
      <c r="P677" s="54">
        <f t="shared" si="590"/>
        <v>3460303328965</v>
      </c>
      <c r="Q677" s="54">
        <f t="shared" si="590"/>
        <v>20000000000</v>
      </c>
      <c r="R677" s="54">
        <f t="shared" si="590"/>
        <v>0</v>
      </c>
      <c r="S677" s="54">
        <f t="shared" si="590"/>
        <v>152320105375</v>
      </c>
      <c r="T677" s="54">
        <f t="shared" si="590"/>
        <v>1708745694764</v>
      </c>
      <c r="U677" s="54">
        <f t="shared" si="590"/>
        <v>1579237528826</v>
      </c>
      <c r="V677" s="54">
        <f t="shared" si="590"/>
        <v>12858962426192.01</v>
      </c>
      <c r="W677" s="54">
        <f t="shared" si="590"/>
        <v>5830742320307.75</v>
      </c>
      <c r="X677" s="54">
        <f t="shared" si="590"/>
        <v>3110317647551.75</v>
      </c>
      <c r="Y677" s="54">
        <f t="shared" si="590"/>
        <v>48634416468</v>
      </c>
      <c r="Z677" s="54">
        <f t="shared" si="590"/>
        <v>33700000000</v>
      </c>
      <c r="AA677" s="54">
        <f t="shared" si="590"/>
        <v>184214224851</v>
      </c>
      <c r="AB677" s="54">
        <f t="shared" si="590"/>
        <v>388186205534</v>
      </c>
      <c r="AC677" s="54">
        <f t="shared" si="590"/>
        <v>868890530</v>
      </c>
      <c r="AD677" s="54">
        <f t="shared" si="590"/>
        <v>2047220935373</v>
      </c>
      <c r="AE677" s="54">
        <f t="shared" si="590"/>
        <v>17600000000</v>
      </c>
      <c r="AF677" s="54">
        <f t="shared" si="590"/>
        <v>7028220105884.2598</v>
      </c>
      <c r="AG677" s="54">
        <f t="shared" si="590"/>
        <v>619835467563.69995</v>
      </c>
      <c r="AH677" s="54">
        <f t="shared" si="590"/>
        <v>3037648808021.8594</v>
      </c>
      <c r="AI677" s="54">
        <f t="shared" si="590"/>
        <v>3370735830298.6997</v>
      </c>
      <c r="AJ677" s="54">
        <f t="shared" si="590"/>
        <v>635067954407.5</v>
      </c>
      <c r="AK677" s="54">
        <f t="shared" si="590"/>
        <v>481542954407.5</v>
      </c>
      <c r="AL677" s="54">
        <f t="shared" si="590"/>
        <v>0</v>
      </c>
      <c r="AM677" s="54">
        <f t="shared" si="590"/>
        <v>0</v>
      </c>
      <c r="AN677" s="54">
        <f t="shared" si="590"/>
        <v>150000000000</v>
      </c>
      <c r="AO677" s="54">
        <f t="shared" si="590"/>
        <v>3525000000</v>
      </c>
      <c r="AP677" s="54">
        <f t="shared" si="590"/>
        <v>0</v>
      </c>
      <c r="AQ677" s="54">
        <f t="shared" si="590"/>
        <v>171341995000</v>
      </c>
      <c r="AR677" s="54">
        <f t="shared" si="590"/>
        <v>0</v>
      </c>
      <c r="AS677" s="54">
        <f t="shared" si="590"/>
        <v>64079000000</v>
      </c>
      <c r="AT677" s="54">
        <f t="shared" si="590"/>
        <v>47500000000</v>
      </c>
      <c r="AU677" s="54">
        <f t="shared" si="590"/>
        <v>59762995000</v>
      </c>
      <c r="AV677" s="54">
        <f t="shared" si="590"/>
        <v>-463725959407.50024</v>
      </c>
      <c r="AW677" s="54">
        <f t="shared" si="590"/>
        <v>463725959407.5</v>
      </c>
      <c r="AX677" s="55">
        <f t="shared" si="590"/>
        <v>0</v>
      </c>
    </row>
    <row r="678" spans="1:50" s="45" customFormat="1" ht="15" customHeight="1" x14ac:dyDescent="0.25">
      <c r="A678" s="51" t="s">
        <v>123</v>
      </c>
      <c r="B678" s="51" t="s">
        <v>123</v>
      </c>
      <c r="C678" s="52" t="s">
        <v>124</v>
      </c>
      <c r="D678" s="52"/>
      <c r="E678" s="52"/>
      <c r="F678" s="54">
        <f>SUM(F676)</f>
        <v>933821077000</v>
      </c>
      <c r="G678" s="54">
        <f t="shared" ref="G678:AX678" si="591">SUM(G676)</f>
        <v>171785881800</v>
      </c>
      <c r="H678" s="54">
        <f t="shared" si="591"/>
        <v>81500000000</v>
      </c>
      <c r="I678" s="54">
        <f t="shared" si="591"/>
        <v>42225700000</v>
      </c>
      <c r="J678" s="54">
        <f t="shared" si="591"/>
        <v>2000000000</v>
      </c>
      <c r="K678" s="54">
        <f t="shared" si="591"/>
        <v>46060181800</v>
      </c>
      <c r="L678" s="54">
        <f t="shared" si="591"/>
        <v>595733261000</v>
      </c>
      <c r="M678" s="54">
        <f t="shared" si="591"/>
        <v>27530834000</v>
      </c>
      <c r="N678" s="54">
        <f t="shared" si="591"/>
        <v>471360855000</v>
      </c>
      <c r="O678" s="54">
        <f t="shared" si="591"/>
        <v>96841572000</v>
      </c>
      <c r="P678" s="54">
        <f t="shared" si="591"/>
        <v>166301934200</v>
      </c>
      <c r="Q678" s="54">
        <f t="shared" si="591"/>
        <v>400000000</v>
      </c>
      <c r="R678" s="54">
        <f t="shared" si="591"/>
        <v>0</v>
      </c>
      <c r="S678" s="54">
        <f t="shared" si="591"/>
        <v>22332481200</v>
      </c>
      <c r="T678" s="54">
        <f t="shared" si="591"/>
        <v>143569453000</v>
      </c>
      <c r="U678" s="54">
        <f t="shared" si="591"/>
        <v>0</v>
      </c>
      <c r="V678" s="54">
        <f t="shared" si="591"/>
        <v>893821077000</v>
      </c>
      <c r="W678" s="54">
        <f t="shared" si="591"/>
        <v>453042264000</v>
      </c>
      <c r="X678" s="54">
        <f t="shared" si="591"/>
        <v>401889866000</v>
      </c>
      <c r="Y678" s="54">
        <f t="shared" si="591"/>
        <v>4000000000</v>
      </c>
      <c r="Z678" s="54">
        <f t="shared" si="591"/>
        <v>200000000</v>
      </c>
      <c r="AA678" s="54">
        <f t="shared" si="591"/>
        <v>31650000000</v>
      </c>
      <c r="AB678" s="54">
        <f t="shared" si="591"/>
        <v>13545991500</v>
      </c>
      <c r="AC678" s="54">
        <f t="shared" si="591"/>
        <v>0</v>
      </c>
      <c r="AD678" s="54">
        <f t="shared" si="591"/>
        <v>1256406500</v>
      </c>
      <c r="AE678" s="54">
        <f t="shared" si="591"/>
        <v>500000000</v>
      </c>
      <c r="AF678" s="54">
        <f t="shared" si="591"/>
        <v>440778813000</v>
      </c>
      <c r="AG678" s="54">
        <f t="shared" si="591"/>
        <v>21513805000</v>
      </c>
      <c r="AH678" s="54">
        <f t="shared" si="591"/>
        <v>178451473700</v>
      </c>
      <c r="AI678" s="54">
        <f t="shared" si="591"/>
        <v>240813534300</v>
      </c>
      <c r="AJ678" s="54">
        <f t="shared" si="591"/>
        <v>50000000000</v>
      </c>
      <c r="AK678" s="54">
        <f t="shared" si="591"/>
        <v>0</v>
      </c>
      <c r="AL678" s="54">
        <f t="shared" si="591"/>
        <v>0</v>
      </c>
      <c r="AM678" s="54">
        <f t="shared" si="591"/>
        <v>0</v>
      </c>
      <c r="AN678" s="54">
        <f t="shared" si="591"/>
        <v>50000000000</v>
      </c>
      <c r="AO678" s="54">
        <f t="shared" si="591"/>
        <v>0</v>
      </c>
      <c r="AP678" s="54">
        <f t="shared" si="591"/>
        <v>0</v>
      </c>
      <c r="AQ678" s="54">
        <f t="shared" si="591"/>
        <v>90000000000</v>
      </c>
      <c r="AR678" s="54">
        <f t="shared" si="591"/>
        <v>0</v>
      </c>
      <c r="AS678" s="54">
        <f t="shared" si="591"/>
        <v>0</v>
      </c>
      <c r="AT678" s="54">
        <f t="shared" si="591"/>
        <v>90000000000</v>
      </c>
      <c r="AU678" s="54">
        <f t="shared" si="591"/>
        <v>0</v>
      </c>
      <c r="AV678" s="54">
        <f t="shared" si="591"/>
        <v>40000000000</v>
      </c>
      <c r="AW678" s="54">
        <f t="shared" si="591"/>
        <v>-40000000000</v>
      </c>
      <c r="AX678" s="55">
        <f t="shared" si="591"/>
        <v>0</v>
      </c>
    </row>
    <row r="679" spans="1:50" s="45" customFormat="1" ht="15" customHeight="1" x14ac:dyDescent="0.25">
      <c r="A679" s="51" t="s">
        <v>125</v>
      </c>
      <c r="B679" s="51" t="s">
        <v>125</v>
      </c>
      <c r="C679" s="52" t="s">
        <v>764</v>
      </c>
      <c r="D679" s="52"/>
      <c r="E679" s="52"/>
      <c r="F679" s="54">
        <f t="shared" ref="F679:AX679" si="592">F677+F678</f>
        <v>13329057543784.51</v>
      </c>
      <c r="G679" s="54">
        <f t="shared" si="592"/>
        <v>564947889854.83997</v>
      </c>
      <c r="H679" s="54">
        <f t="shared" si="592"/>
        <v>157981342393</v>
      </c>
      <c r="I679" s="54">
        <f t="shared" si="592"/>
        <v>99707611711</v>
      </c>
      <c r="J679" s="54">
        <f t="shared" si="592"/>
        <v>67772482822</v>
      </c>
      <c r="K679" s="54">
        <f t="shared" si="592"/>
        <v>239486452928.84</v>
      </c>
      <c r="L679" s="54">
        <f t="shared" si="592"/>
        <v>9137504390764.6699</v>
      </c>
      <c r="M679" s="54">
        <f t="shared" si="592"/>
        <v>1191931092764.6699</v>
      </c>
      <c r="N679" s="54">
        <f t="shared" si="592"/>
        <v>6575312658000</v>
      </c>
      <c r="O679" s="54">
        <f t="shared" si="592"/>
        <v>1370260640000</v>
      </c>
      <c r="P679" s="54">
        <f t="shared" si="592"/>
        <v>3626605263165</v>
      </c>
      <c r="Q679" s="54">
        <f t="shared" si="592"/>
        <v>20400000000</v>
      </c>
      <c r="R679" s="54">
        <f t="shared" si="592"/>
        <v>0</v>
      </c>
      <c r="S679" s="54">
        <f t="shared" si="592"/>
        <v>174652586575</v>
      </c>
      <c r="T679" s="54">
        <f t="shared" si="592"/>
        <v>1852315147764</v>
      </c>
      <c r="U679" s="54">
        <f t="shared" si="592"/>
        <v>1579237528826</v>
      </c>
      <c r="V679" s="54">
        <f t="shared" si="592"/>
        <v>13752783503192.01</v>
      </c>
      <c r="W679" s="54">
        <f t="shared" si="592"/>
        <v>6283784584307.75</v>
      </c>
      <c r="X679" s="54">
        <f t="shared" si="592"/>
        <v>3512207513551.75</v>
      </c>
      <c r="Y679" s="54">
        <f t="shared" si="592"/>
        <v>52634416468</v>
      </c>
      <c r="Z679" s="54">
        <f t="shared" si="592"/>
        <v>33900000000</v>
      </c>
      <c r="AA679" s="54">
        <f t="shared" si="592"/>
        <v>215864224851</v>
      </c>
      <c r="AB679" s="54">
        <f t="shared" si="592"/>
        <v>401732197034</v>
      </c>
      <c r="AC679" s="54">
        <f t="shared" si="592"/>
        <v>868890530</v>
      </c>
      <c r="AD679" s="54">
        <f t="shared" si="592"/>
        <v>2048477341873</v>
      </c>
      <c r="AE679" s="54">
        <f t="shared" si="592"/>
        <v>18100000000</v>
      </c>
      <c r="AF679" s="54">
        <f t="shared" si="592"/>
        <v>7468998918884.2598</v>
      </c>
      <c r="AG679" s="54">
        <f t="shared" si="592"/>
        <v>641349272563.69995</v>
      </c>
      <c r="AH679" s="54">
        <f t="shared" si="592"/>
        <v>3216100281721.8594</v>
      </c>
      <c r="AI679" s="54">
        <f t="shared" si="592"/>
        <v>3611549364598.6997</v>
      </c>
      <c r="AJ679" s="54">
        <f t="shared" si="592"/>
        <v>685067954407.5</v>
      </c>
      <c r="AK679" s="54">
        <f t="shared" si="592"/>
        <v>481542954407.5</v>
      </c>
      <c r="AL679" s="54">
        <f t="shared" si="592"/>
        <v>0</v>
      </c>
      <c r="AM679" s="54">
        <f t="shared" si="592"/>
        <v>0</v>
      </c>
      <c r="AN679" s="54">
        <f t="shared" si="592"/>
        <v>200000000000</v>
      </c>
      <c r="AO679" s="54">
        <f t="shared" si="592"/>
        <v>3525000000</v>
      </c>
      <c r="AP679" s="54">
        <f t="shared" si="592"/>
        <v>0</v>
      </c>
      <c r="AQ679" s="54">
        <f t="shared" si="592"/>
        <v>261341995000</v>
      </c>
      <c r="AR679" s="54">
        <f t="shared" si="592"/>
        <v>0</v>
      </c>
      <c r="AS679" s="54">
        <f t="shared" si="592"/>
        <v>64079000000</v>
      </c>
      <c r="AT679" s="54">
        <f t="shared" si="592"/>
        <v>137500000000</v>
      </c>
      <c r="AU679" s="54">
        <f t="shared" si="592"/>
        <v>59762995000</v>
      </c>
      <c r="AV679" s="54">
        <f t="shared" si="592"/>
        <v>-423725959407.50024</v>
      </c>
      <c r="AW679" s="54">
        <f t="shared" si="592"/>
        <v>423725959407.5</v>
      </c>
      <c r="AX679" s="55">
        <f t="shared" si="592"/>
        <v>0</v>
      </c>
    </row>
    <row r="680" spans="1:50" s="45" customFormat="1" ht="15.75" customHeight="1" thickBot="1" x14ac:dyDescent="0.3">
      <c r="A680" s="67" t="s">
        <v>127</v>
      </c>
      <c r="B680" s="67" t="s">
        <v>127</v>
      </c>
      <c r="C680" s="68" t="s">
        <v>765</v>
      </c>
      <c r="D680" s="68"/>
      <c r="E680" s="68"/>
      <c r="F680" s="69">
        <f t="shared" ref="F680:AX680" si="593">F679+F663</f>
        <v>20217924721624.508</v>
      </c>
      <c r="G680" s="69">
        <f t="shared" si="593"/>
        <v>968216996504.83997</v>
      </c>
      <c r="H680" s="69">
        <f t="shared" si="593"/>
        <v>420227842393</v>
      </c>
      <c r="I680" s="69">
        <f t="shared" si="593"/>
        <v>101329861711</v>
      </c>
      <c r="J680" s="69">
        <f t="shared" si="593"/>
        <v>101372482822</v>
      </c>
      <c r="K680" s="69">
        <f t="shared" si="593"/>
        <v>345286809578.83997</v>
      </c>
      <c r="L680" s="69">
        <f t="shared" si="593"/>
        <v>12285420994954.67</v>
      </c>
      <c r="M680" s="69">
        <f t="shared" si="593"/>
        <v>2589816018954.6699</v>
      </c>
      <c r="N680" s="69">
        <f t="shared" si="593"/>
        <v>7954118215000</v>
      </c>
      <c r="O680" s="69">
        <f t="shared" si="593"/>
        <v>1741486761000</v>
      </c>
      <c r="P680" s="69">
        <f t="shared" si="593"/>
        <v>6964286730165</v>
      </c>
      <c r="Q680" s="69">
        <f t="shared" si="593"/>
        <v>20400000000</v>
      </c>
      <c r="R680" s="69">
        <f t="shared" si="593"/>
        <v>0</v>
      </c>
      <c r="S680" s="69">
        <f t="shared" si="593"/>
        <v>174652586575</v>
      </c>
      <c r="T680" s="69">
        <f t="shared" si="593"/>
        <v>5189996614764</v>
      </c>
      <c r="U680" s="69">
        <f t="shared" si="593"/>
        <v>1579237528826</v>
      </c>
      <c r="V680" s="69">
        <f t="shared" si="593"/>
        <v>20951744035903.008</v>
      </c>
      <c r="W680" s="69">
        <f t="shared" si="593"/>
        <v>10407006439060.75</v>
      </c>
      <c r="X680" s="69">
        <f t="shared" si="593"/>
        <v>4195823042485.75</v>
      </c>
      <c r="Y680" s="69">
        <f t="shared" si="593"/>
        <v>52634416468</v>
      </c>
      <c r="Z680" s="69">
        <f t="shared" si="593"/>
        <v>33900000000</v>
      </c>
      <c r="AA680" s="69">
        <f t="shared" si="593"/>
        <v>968967283851</v>
      </c>
      <c r="AB680" s="69">
        <f t="shared" si="593"/>
        <v>445392197034</v>
      </c>
      <c r="AC680" s="69">
        <f t="shared" si="593"/>
        <v>865579584205</v>
      </c>
      <c r="AD680" s="69">
        <f t="shared" si="593"/>
        <v>3816609915017</v>
      </c>
      <c r="AE680" s="69">
        <f t="shared" si="593"/>
        <v>28100000000</v>
      </c>
      <c r="AF680" s="69">
        <f t="shared" si="593"/>
        <v>10544737596842.26</v>
      </c>
      <c r="AG680" s="69">
        <f t="shared" si="593"/>
        <v>823170219883.69995</v>
      </c>
      <c r="AH680" s="69">
        <f t="shared" si="593"/>
        <v>5069844901886.8594</v>
      </c>
      <c r="AI680" s="69">
        <f t="shared" si="593"/>
        <v>4651722475071.6992</v>
      </c>
      <c r="AJ680" s="69">
        <f t="shared" si="593"/>
        <v>1050161309278.5</v>
      </c>
      <c r="AK680" s="69">
        <f t="shared" si="593"/>
        <v>846636309278.5</v>
      </c>
      <c r="AL680" s="69">
        <f t="shared" si="593"/>
        <v>0</v>
      </c>
      <c r="AM680" s="69">
        <f t="shared" si="593"/>
        <v>0</v>
      </c>
      <c r="AN680" s="69">
        <f t="shared" si="593"/>
        <v>200000000000</v>
      </c>
      <c r="AO680" s="69">
        <f t="shared" si="593"/>
        <v>3525000000</v>
      </c>
      <c r="AP680" s="69">
        <f t="shared" si="593"/>
        <v>0</v>
      </c>
      <c r="AQ680" s="69">
        <f t="shared" si="593"/>
        <v>316341995000</v>
      </c>
      <c r="AR680" s="69">
        <f t="shared" si="593"/>
        <v>0</v>
      </c>
      <c r="AS680" s="69">
        <f t="shared" si="593"/>
        <v>119079000000</v>
      </c>
      <c r="AT680" s="69">
        <f t="shared" si="593"/>
        <v>137500000000</v>
      </c>
      <c r="AU680" s="69">
        <f t="shared" si="593"/>
        <v>59762995000</v>
      </c>
      <c r="AV680" s="69">
        <f t="shared" si="593"/>
        <v>-733819314278.50024</v>
      </c>
      <c r="AW680" s="69">
        <f t="shared" si="593"/>
        <v>733819314278.5</v>
      </c>
      <c r="AX680" s="70">
        <f t="shared" si="593"/>
        <v>0</v>
      </c>
    </row>
    <row r="682" spans="1:50" ht="15.75" thickBot="1" x14ac:dyDescent="0.3"/>
    <row r="683" spans="1:50" s="74" customFormat="1" x14ac:dyDescent="0.2">
      <c r="A683" s="71"/>
      <c r="B683" s="71"/>
      <c r="C683" s="72" t="s">
        <v>766</v>
      </c>
      <c r="D683" s="72"/>
      <c r="E683" s="72"/>
      <c r="F683" s="73">
        <f t="shared" ref="F683:AX683" si="594">F7+F35+F73+F97+F114+F126+F142+F157+F179+F191+F211+F212+F244+F257+F297+F307+F350+F369+F388+F406+F421+F431+F442+F462+F473+F491+F520+F542+F556+F571+F598+F614+F629+F663</f>
        <v>318963052659367.31</v>
      </c>
      <c r="G683" s="73">
        <f t="shared" si="594"/>
        <v>141087200527059.25</v>
      </c>
      <c r="H683" s="73">
        <f t="shared" si="594"/>
        <v>120181905220098.87</v>
      </c>
      <c r="I683" s="73">
        <f t="shared" si="594"/>
        <v>1800472851730.8701</v>
      </c>
      <c r="J683" s="73">
        <f t="shared" si="594"/>
        <v>3594646009571.9102</v>
      </c>
      <c r="K683" s="73">
        <f t="shared" si="594"/>
        <v>15510176445657.59</v>
      </c>
      <c r="L683" s="73">
        <f t="shared" si="594"/>
        <v>144834228431056</v>
      </c>
      <c r="M683" s="73">
        <f t="shared" si="594"/>
        <v>34054971961554</v>
      </c>
      <c r="N683" s="73">
        <f t="shared" si="594"/>
        <v>55548456434002</v>
      </c>
      <c r="O683" s="73">
        <f t="shared" si="594"/>
        <v>55230800035500</v>
      </c>
      <c r="P683" s="73">
        <f t="shared" si="594"/>
        <v>33041623701252.008</v>
      </c>
      <c r="Q683" s="73">
        <f t="shared" si="594"/>
        <v>2734788482677</v>
      </c>
      <c r="R683" s="73">
        <f t="shared" si="594"/>
        <v>0</v>
      </c>
      <c r="S683" s="73">
        <f t="shared" si="594"/>
        <v>0</v>
      </c>
      <c r="T683" s="73">
        <f t="shared" si="594"/>
        <v>29677077743561</v>
      </c>
      <c r="U683" s="73">
        <f t="shared" si="594"/>
        <v>629757475014.01001</v>
      </c>
      <c r="V683" s="73">
        <f t="shared" si="594"/>
        <v>329085882103135.69</v>
      </c>
      <c r="W683" s="73">
        <f t="shared" si="594"/>
        <v>196175685395924.84</v>
      </c>
      <c r="X683" s="73">
        <f t="shared" si="594"/>
        <v>77916203242437.844</v>
      </c>
      <c r="Y683" s="73">
        <f t="shared" si="594"/>
        <v>102338651438.75999</v>
      </c>
      <c r="Z683" s="73">
        <f t="shared" si="594"/>
        <v>3324580147884</v>
      </c>
      <c r="AA683" s="73">
        <f t="shared" si="594"/>
        <v>51002771712750.687</v>
      </c>
      <c r="AB683" s="73">
        <f t="shared" si="594"/>
        <v>3447204802126</v>
      </c>
      <c r="AC683" s="73">
        <f t="shared" si="594"/>
        <v>37596535190016.25</v>
      </c>
      <c r="AD683" s="73">
        <f t="shared" si="594"/>
        <v>21838885963258.52</v>
      </c>
      <c r="AE683" s="73">
        <f t="shared" si="594"/>
        <v>947165686012.73999</v>
      </c>
      <c r="AF683" s="73">
        <f t="shared" si="594"/>
        <v>132910196707210.81</v>
      </c>
      <c r="AG683" s="73">
        <f t="shared" si="594"/>
        <v>9037959306255.8691</v>
      </c>
      <c r="AH683" s="73">
        <f t="shared" si="594"/>
        <v>68215226995675.031</v>
      </c>
      <c r="AI683" s="73">
        <f t="shared" si="594"/>
        <v>55657010405279.906</v>
      </c>
      <c r="AJ683" s="73">
        <f t="shared" si="594"/>
        <v>20620272127367.711</v>
      </c>
      <c r="AK683" s="73">
        <f t="shared" si="594"/>
        <v>17294319140883.07</v>
      </c>
      <c r="AL683" s="73">
        <f t="shared" si="594"/>
        <v>540000000000</v>
      </c>
      <c r="AM683" s="73">
        <f t="shared" si="594"/>
        <v>0</v>
      </c>
      <c r="AN683" s="73">
        <f t="shared" si="594"/>
        <v>2574795236256.6401</v>
      </c>
      <c r="AO683" s="73">
        <f t="shared" si="594"/>
        <v>114220469000</v>
      </c>
      <c r="AP683" s="73">
        <f t="shared" si="594"/>
        <v>96937281228</v>
      </c>
      <c r="AQ683" s="73">
        <f t="shared" si="594"/>
        <v>10126874317237.17</v>
      </c>
      <c r="AR683" s="73">
        <f t="shared" si="594"/>
        <v>475000000000</v>
      </c>
      <c r="AS683" s="73">
        <f t="shared" si="594"/>
        <v>7797794138892</v>
      </c>
      <c r="AT683" s="73">
        <f t="shared" si="594"/>
        <v>1646580178345.1699</v>
      </c>
      <c r="AU683" s="73">
        <f t="shared" si="594"/>
        <v>207500000000</v>
      </c>
      <c r="AV683" s="73">
        <f t="shared" si="594"/>
        <v>-10122829443768.369</v>
      </c>
      <c r="AW683" s="73">
        <f t="shared" si="594"/>
        <v>10493397810130.541</v>
      </c>
      <c r="AX683" s="73">
        <f t="shared" si="594"/>
        <v>370568366362.17023</v>
      </c>
    </row>
    <row r="684" spans="1:50" s="74" customFormat="1" x14ac:dyDescent="0.2">
      <c r="A684" s="75"/>
      <c r="B684" s="75"/>
      <c r="C684" s="76" t="s">
        <v>767</v>
      </c>
      <c r="D684" s="76"/>
      <c r="E684" s="76"/>
      <c r="F684" s="77">
        <f t="shared" ref="F684:AX686" si="595">F31+F69+F93+F110+F122+F138+F153+F175+F187+F207+F240+F253+F293+F303+F346+F365+F384+F402+F417+F427+F438+F458+F469+F487+F516+F538+F552+F567+F594+F610+F625+F659+F677</f>
        <v>598171049468358.37</v>
      </c>
      <c r="G684" s="78">
        <f t="shared" si="595"/>
        <v>64932509989167.5</v>
      </c>
      <c r="H684" s="78">
        <f t="shared" si="595"/>
        <v>26532947754610.469</v>
      </c>
      <c r="I684" s="78">
        <f t="shared" si="595"/>
        <v>6586194330475.9502</v>
      </c>
      <c r="J684" s="78">
        <f t="shared" si="595"/>
        <v>3179716708662.8804</v>
      </c>
      <c r="K684" s="78">
        <f t="shared" si="595"/>
        <v>31129930599911.18</v>
      </c>
      <c r="L684" s="78">
        <f t="shared" si="595"/>
        <v>404254143491070.5</v>
      </c>
      <c r="M684" s="78">
        <f t="shared" si="595"/>
        <v>43699145099125.484</v>
      </c>
      <c r="N684" s="78">
        <f t="shared" si="595"/>
        <v>299857875567387.12</v>
      </c>
      <c r="O684" s="78">
        <f t="shared" si="595"/>
        <v>66247801872871.953</v>
      </c>
      <c r="P684" s="78">
        <f t="shared" si="595"/>
        <v>128984395988120.34</v>
      </c>
      <c r="Q684" s="78">
        <f t="shared" si="595"/>
        <v>1394416068889.0698</v>
      </c>
      <c r="R684" s="78">
        <f t="shared" si="595"/>
        <v>12000000000</v>
      </c>
      <c r="S684" s="78">
        <f t="shared" si="595"/>
        <v>25524169724680.75</v>
      </c>
      <c r="T684" s="78">
        <f t="shared" si="595"/>
        <v>41345511511506.219</v>
      </c>
      <c r="U684" s="78">
        <f t="shared" si="595"/>
        <v>61654650788354.812</v>
      </c>
      <c r="V684" s="78">
        <f t="shared" si="595"/>
        <v>625316865905235</v>
      </c>
      <c r="W684" s="78">
        <f t="shared" si="595"/>
        <v>344595301697127.56</v>
      </c>
      <c r="X684" s="78">
        <f t="shared" si="595"/>
        <v>234649334879513.87</v>
      </c>
      <c r="Y684" s="78">
        <f t="shared" si="595"/>
        <v>239112515589.41998</v>
      </c>
      <c r="Z684" s="78">
        <f t="shared" si="595"/>
        <v>401248380226</v>
      </c>
      <c r="AA684" s="78">
        <f t="shared" si="595"/>
        <v>11273409702001.621</v>
      </c>
      <c r="AB684" s="78">
        <f t="shared" si="595"/>
        <v>3158609571845.8101</v>
      </c>
      <c r="AC684" s="78">
        <f t="shared" si="595"/>
        <v>2811877075020.4995</v>
      </c>
      <c r="AD684" s="78">
        <f t="shared" si="595"/>
        <v>94676005402746.922</v>
      </c>
      <c r="AE684" s="78">
        <f t="shared" si="595"/>
        <v>1426894009851.2</v>
      </c>
      <c r="AF684" s="78">
        <f t="shared" si="595"/>
        <v>280721564208107.44</v>
      </c>
      <c r="AG684" s="78">
        <f t="shared" si="595"/>
        <v>25323546334194.145</v>
      </c>
      <c r="AH684" s="78">
        <f t="shared" si="595"/>
        <v>128398491496782.72</v>
      </c>
      <c r="AI684" s="78">
        <f t="shared" si="595"/>
        <v>132581833671797.95</v>
      </c>
      <c r="AJ684" s="78">
        <f t="shared" si="595"/>
        <v>33357000686050.016</v>
      </c>
      <c r="AK684" s="78">
        <f t="shared" si="595"/>
        <v>28635974805552.953</v>
      </c>
      <c r="AL684" s="78">
        <f t="shared" si="595"/>
        <v>411072711086</v>
      </c>
      <c r="AM684" s="78">
        <f t="shared" si="595"/>
        <v>66271767753</v>
      </c>
      <c r="AN684" s="78">
        <f t="shared" si="595"/>
        <v>3793868464609.8101</v>
      </c>
      <c r="AO684" s="78">
        <f t="shared" si="595"/>
        <v>163735234810</v>
      </c>
      <c r="AP684" s="78">
        <f t="shared" si="595"/>
        <v>589021735403.96997</v>
      </c>
      <c r="AQ684" s="78">
        <f t="shared" si="595"/>
        <v>4513055696543.6504</v>
      </c>
      <c r="AR684" s="78">
        <f t="shared" si="595"/>
        <v>376515761086</v>
      </c>
      <c r="AS684" s="78">
        <f t="shared" si="595"/>
        <v>2318624277147.02</v>
      </c>
      <c r="AT684" s="78">
        <f t="shared" si="595"/>
        <v>1720656208310.6299</v>
      </c>
      <c r="AU684" s="78">
        <f t="shared" si="595"/>
        <v>150256450000</v>
      </c>
      <c r="AV684" s="78">
        <f t="shared" si="595"/>
        <v>-27145816436876.586</v>
      </c>
      <c r="AW684" s="78">
        <f t="shared" si="595"/>
        <v>28843944989506.367</v>
      </c>
      <c r="AX684" s="78">
        <f t="shared" si="595"/>
        <v>1698128552629.78</v>
      </c>
    </row>
    <row r="685" spans="1:50" s="74" customFormat="1" x14ac:dyDescent="0.2">
      <c r="A685" s="75"/>
      <c r="B685" s="75"/>
      <c r="C685" s="76" t="s">
        <v>768</v>
      </c>
      <c r="D685" s="76"/>
      <c r="E685" s="76"/>
      <c r="F685" s="77">
        <f t="shared" si="595"/>
        <v>134550297534835.08</v>
      </c>
      <c r="G685" s="78">
        <f t="shared" si="595"/>
        <v>37025609577086.82</v>
      </c>
      <c r="H685" s="78">
        <f t="shared" si="595"/>
        <v>23652052303849.07</v>
      </c>
      <c r="I685" s="78">
        <f t="shared" si="595"/>
        <v>3564726154183.5801</v>
      </c>
      <c r="J685" s="78">
        <f t="shared" si="595"/>
        <v>971683911298.62</v>
      </c>
      <c r="K685" s="78">
        <f t="shared" si="595"/>
        <v>8837147207755.5508</v>
      </c>
      <c r="L685" s="78">
        <f t="shared" si="595"/>
        <v>77564497208832.422</v>
      </c>
      <c r="M685" s="78">
        <f t="shared" si="595"/>
        <v>8558003597376.4297</v>
      </c>
      <c r="N685" s="78">
        <f t="shared" si="595"/>
        <v>57777070530398</v>
      </c>
      <c r="O685" s="78">
        <f t="shared" si="595"/>
        <v>11229423081058</v>
      </c>
      <c r="P685" s="78">
        <f t="shared" si="595"/>
        <v>19960190748915.824</v>
      </c>
      <c r="Q685" s="78">
        <f t="shared" si="595"/>
        <v>133698955000</v>
      </c>
      <c r="R685" s="78">
        <f t="shared" si="595"/>
        <v>0</v>
      </c>
      <c r="S685" s="78">
        <f t="shared" si="595"/>
        <v>11491400577633.83</v>
      </c>
      <c r="T685" s="78">
        <f t="shared" si="595"/>
        <v>6445174622067</v>
      </c>
      <c r="U685" s="78">
        <f t="shared" si="595"/>
        <v>1889916594215</v>
      </c>
      <c r="V685" s="78">
        <f t="shared" si="595"/>
        <v>144353242831668.62</v>
      </c>
      <c r="W685" s="78">
        <f t="shared" si="595"/>
        <v>59673223927794.25</v>
      </c>
      <c r="X685" s="78">
        <f t="shared" si="595"/>
        <v>53673266697127.344</v>
      </c>
      <c r="Y685" s="78">
        <f t="shared" si="595"/>
        <v>87292877170</v>
      </c>
      <c r="Z685" s="78">
        <f t="shared" si="595"/>
        <v>76049264500</v>
      </c>
      <c r="AA685" s="78">
        <f t="shared" si="595"/>
        <v>3018250908667</v>
      </c>
      <c r="AB685" s="78">
        <f t="shared" si="595"/>
        <v>522599305150.03998</v>
      </c>
      <c r="AC685" s="78">
        <f t="shared" si="595"/>
        <v>123760763552.05</v>
      </c>
      <c r="AD685" s="78">
        <f t="shared" si="595"/>
        <v>1623493116624.3098</v>
      </c>
      <c r="AE685" s="78">
        <f t="shared" si="595"/>
        <v>548510995003.51001</v>
      </c>
      <c r="AF685" s="78">
        <f t="shared" si="595"/>
        <v>84680018903874.391</v>
      </c>
      <c r="AG685" s="78">
        <f t="shared" si="595"/>
        <v>9169094496572.6094</v>
      </c>
      <c r="AH685" s="78">
        <f t="shared" si="595"/>
        <v>39414502616634.383</v>
      </c>
      <c r="AI685" s="78">
        <f t="shared" si="595"/>
        <v>36096421790667.398</v>
      </c>
      <c r="AJ685" s="78">
        <f t="shared" si="595"/>
        <v>11179936932494.57</v>
      </c>
      <c r="AK685" s="78">
        <f t="shared" si="595"/>
        <v>10158759196068.57</v>
      </c>
      <c r="AL685" s="78">
        <f t="shared" si="595"/>
        <v>124516922878</v>
      </c>
      <c r="AM685" s="78">
        <f t="shared" si="595"/>
        <v>0</v>
      </c>
      <c r="AN685" s="78">
        <f t="shared" si="595"/>
        <v>640275607200</v>
      </c>
      <c r="AO685" s="78">
        <f t="shared" si="595"/>
        <v>88912352070</v>
      </c>
      <c r="AP685" s="78">
        <f t="shared" si="595"/>
        <v>167472854278</v>
      </c>
      <c r="AQ685" s="78">
        <f t="shared" si="595"/>
        <v>1320528882728.27</v>
      </c>
      <c r="AR685" s="78">
        <f t="shared" si="595"/>
        <v>41207100000</v>
      </c>
      <c r="AS685" s="78">
        <f t="shared" si="595"/>
        <v>925260195633.53003</v>
      </c>
      <c r="AT685" s="78">
        <f t="shared" si="595"/>
        <v>348550539094.73999</v>
      </c>
      <c r="AU685" s="78">
        <f t="shared" si="595"/>
        <v>5511048000</v>
      </c>
      <c r="AV685" s="78">
        <f t="shared" si="595"/>
        <v>-9802945296833.5605</v>
      </c>
      <c r="AW685" s="78">
        <f t="shared" si="595"/>
        <v>9859408049766.3008</v>
      </c>
      <c r="AX685" s="78">
        <f t="shared" si="595"/>
        <v>56462752932.739273</v>
      </c>
    </row>
    <row r="686" spans="1:50" s="74" customFormat="1" x14ac:dyDescent="0.2">
      <c r="A686" s="79"/>
      <c r="B686" s="79"/>
      <c r="C686" s="80" t="s">
        <v>769</v>
      </c>
      <c r="D686" s="80"/>
      <c r="E686" s="80"/>
      <c r="F686" s="77">
        <f t="shared" si="595"/>
        <v>732721347003193.37</v>
      </c>
      <c r="G686" s="77">
        <f t="shared" si="595"/>
        <v>101958119566254.33</v>
      </c>
      <c r="H686" s="77">
        <f t="shared" si="595"/>
        <v>50185000058459.547</v>
      </c>
      <c r="I686" s="77">
        <f t="shared" si="595"/>
        <v>10150920484659.529</v>
      </c>
      <c r="J686" s="77">
        <f t="shared" si="595"/>
        <v>4151400619961.5</v>
      </c>
      <c r="K686" s="77">
        <f t="shared" si="595"/>
        <v>39967077807666.742</v>
      </c>
      <c r="L686" s="77">
        <f t="shared" si="595"/>
        <v>481818640699903</v>
      </c>
      <c r="M686" s="77">
        <f t="shared" si="595"/>
        <v>52257148696501.906</v>
      </c>
      <c r="N686" s="77">
        <f t="shared" si="595"/>
        <v>357634946097785.12</v>
      </c>
      <c r="O686" s="77">
        <f t="shared" si="595"/>
        <v>77477224953929.953</v>
      </c>
      <c r="P686" s="77">
        <f t="shared" si="595"/>
        <v>148944586737036.16</v>
      </c>
      <c r="Q686" s="77">
        <f t="shared" si="595"/>
        <v>1528115023889.0698</v>
      </c>
      <c r="R686" s="77">
        <f t="shared" si="595"/>
        <v>12000000000</v>
      </c>
      <c r="S686" s="77">
        <f t="shared" si="595"/>
        <v>37015570302314.586</v>
      </c>
      <c r="T686" s="77">
        <f t="shared" si="595"/>
        <v>47790686133573.219</v>
      </c>
      <c r="U686" s="77">
        <f t="shared" si="595"/>
        <v>63544567382569.812</v>
      </c>
      <c r="V686" s="77">
        <f t="shared" si="595"/>
        <v>769670108736903.75</v>
      </c>
      <c r="W686" s="77">
        <f t="shared" si="595"/>
        <v>404268525624921.81</v>
      </c>
      <c r="X686" s="77">
        <f t="shared" si="595"/>
        <v>288322601576641.25</v>
      </c>
      <c r="Y686" s="77">
        <f t="shared" si="595"/>
        <v>326405392759.42004</v>
      </c>
      <c r="Z686" s="77">
        <f t="shared" si="595"/>
        <v>477297644726</v>
      </c>
      <c r="AA686" s="77">
        <f t="shared" si="595"/>
        <v>14291660610668.621</v>
      </c>
      <c r="AB686" s="77">
        <f t="shared" si="595"/>
        <v>3681208876995.8496</v>
      </c>
      <c r="AC686" s="77">
        <f t="shared" si="595"/>
        <v>2935637838572.5493</v>
      </c>
      <c r="AD686" s="77">
        <f t="shared" si="595"/>
        <v>96299498519371.25</v>
      </c>
      <c r="AE686" s="77">
        <f t="shared" si="595"/>
        <v>1975405004854.71</v>
      </c>
      <c r="AF686" s="77">
        <f t="shared" si="595"/>
        <v>365401583111981.81</v>
      </c>
      <c r="AG686" s="77">
        <f>AG33+AG71+AG95+AG112+AG124+AG140+AG155+AG177+AG189+AG209+AG242+AG255+AG295+AG305+AG348+AG367+AG386+AG404+AG419+AG429+AG440+AG460+AG471+AG489+AG518+AG540+AG554+AG569+AG596+AG612+AG627+AG661+AG679</f>
        <v>34492640830766.754</v>
      </c>
      <c r="AH686" s="77">
        <f t="shared" si="595"/>
        <v>167812994113417.12</v>
      </c>
      <c r="AI686" s="77">
        <f t="shared" si="595"/>
        <v>168678255462465.34</v>
      </c>
      <c r="AJ686" s="77">
        <f t="shared" si="595"/>
        <v>44536937618544.586</v>
      </c>
      <c r="AK686" s="77">
        <f t="shared" si="595"/>
        <v>38794734001621.523</v>
      </c>
      <c r="AL686" s="77">
        <f t="shared" si="595"/>
        <v>535589633964</v>
      </c>
      <c r="AM686" s="77">
        <f t="shared" si="595"/>
        <v>66271767753</v>
      </c>
      <c r="AN686" s="77">
        <f t="shared" si="595"/>
        <v>4434144071809.8105</v>
      </c>
      <c r="AO686" s="77">
        <f t="shared" si="595"/>
        <v>252647586880</v>
      </c>
      <c r="AP686" s="77">
        <f t="shared" si="595"/>
        <v>756494589681.96997</v>
      </c>
      <c r="AQ686" s="77">
        <f t="shared" si="595"/>
        <v>5833584579271.9189</v>
      </c>
      <c r="AR686" s="77">
        <f t="shared" si="595"/>
        <v>417722861086</v>
      </c>
      <c r="AS686" s="77">
        <f t="shared" si="595"/>
        <v>3243884472780.5498</v>
      </c>
      <c r="AT686" s="77">
        <f t="shared" si="595"/>
        <v>2069206747405.3701</v>
      </c>
      <c r="AU686" s="77">
        <f t="shared" si="595"/>
        <v>155767498000</v>
      </c>
      <c r="AV686" s="77">
        <f t="shared" si="595"/>
        <v>-36948761733710.141</v>
      </c>
      <c r="AW686" s="77">
        <f t="shared" si="595"/>
        <v>38703353039272.672</v>
      </c>
      <c r="AX686" s="77">
        <f t="shared" si="595"/>
        <v>1754591305562.5193</v>
      </c>
    </row>
    <row r="687" spans="1:50" s="74" customFormat="1" ht="15.75" thickBot="1" x14ac:dyDescent="0.25">
      <c r="A687" s="81"/>
      <c r="B687" s="81"/>
      <c r="C687" s="82" t="s">
        <v>770</v>
      </c>
      <c r="D687" s="82"/>
      <c r="E687" s="82"/>
      <c r="F687" s="83">
        <f t="shared" ref="F687:AX687" si="596">F683+F686</f>
        <v>1051684399662560.7</v>
      </c>
      <c r="G687" s="83">
        <f t="shared" si="596"/>
        <v>243045320093313.56</v>
      </c>
      <c r="H687" s="83">
        <f t="shared" si="596"/>
        <v>170366905278558.44</v>
      </c>
      <c r="I687" s="83">
        <f t="shared" si="596"/>
        <v>11951393336390.398</v>
      </c>
      <c r="J687" s="83">
        <f t="shared" si="596"/>
        <v>7746046629533.4102</v>
      </c>
      <c r="K687" s="83">
        <f t="shared" si="596"/>
        <v>55477254253324.328</v>
      </c>
      <c r="L687" s="83">
        <f t="shared" si="596"/>
        <v>626652869130959</v>
      </c>
      <c r="M687" s="83">
        <f t="shared" si="596"/>
        <v>86312120658055.906</v>
      </c>
      <c r="N687" s="83">
        <f t="shared" si="596"/>
        <v>413183402531787.12</v>
      </c>
      <c r="O687" s="83">
        <f t="shared" si="596"/>
        <v>132708024989429.95</v>
      </c>
      <c r="P687" s="83">
        <f t="shared" si="596"/>
        <v>181986210438288.16</v>
      </c>
      <c r="Q687" s="83">
        <f t="shared" si="596"/>
        <v>4262903506566.0698</v>
      </c>
      <c r="R687" s="83">
        <f t="shared" si="596"/>
        <v>12000000000</v>
      </c>
      <c r="S687" s="83">
        <f t="shared" si="596"/>
        <v>37015570302314.586</v>
      </c>
      <c r="T687" s="83">
        <f t="shared" si="596"/>
        <v>77467763877134.219</v>
      </c>
      <c r="U687" s="83">
        <f t="shared" si="596"/>
        <v>64174324857583.82</v>
      </c>
      <c r="V687" s="83">
        <f t="shared" si="596"/>
        <v>1098755990840039.5</v>
      </c>
      <c r="W687" s="83">
        <f t="shared" si="596"/>
        <v>600444211020846.62</v>
      </c>
      <c r="X687" s="83">
        <f t="shared" si="596"/>
        <v>366238804819079.12</v>
      </c>
      <c r="Y687" s="83">
        <f t="shared" si="596"/>
        <v>428744044198.18005</v>
      </c>
      <c r="Z687" s="83">
        <f t="shared" si="596"/>
        <v>3801877792610</v>
      </c>
      <c r="AA687" s="83">
        <f t="shared" si="596"/>
        <v>65294432323419.312</v>
      </c>
      <c r="AB687" s="83">
        <f t="shared" si="596"/>
        <v>7128413679121.8496</v>
      </c>
      <c r="AC687" s="83">
        <f t="shared" si="596"/>
        <v>40532173028588.797</v>
      </c>
      <c r="AD687" s="83">
        <f t="shared" si="596"/>
        <v>118138384482629.77</v>
      </c>
      <c r="AE687" s="83">
        <f t="shared" si="596"/>
        <v>2922570690867.4502</v>
      </c>
      <c r="AF687" s="83">
        <f t="shared" si="596"/>
        <v>498311779819192.62</v>
      </c>
      <c r="AG687" s="83">
        <f t="shared" si="596"/>
        <v>43530600137022.625</v>
      </c>
      <c r="AH687" s="83">
        <f t="shared" si="596"/>
        <v>236028221109092.16</v>
      </c>
      <c r="AI687" s="83">
        <f t="shared" si="596"/>
        <v>224335265867745.25</v>
      </c>
      <c r="AJ687" s="83">
        <f t="shared" si="596"/>
        <v>65157209745912.297</v>
      </c>
      <c r="AK687" s="83">
        <f t="shared" si="596"/>
        <v>56089053142504.594</v>
      </c>
      <c r="AL687" s="83">
        <f t="shared" si="596"/>
        <v>1075589633964</v>
      </c>
      <c r="AM687" s="83">
        <f t="shared" si="596"/>
        <v>66271767753</v>
      </c>
      <c r="AN687" s="83">
        <f t="shared" si="596"/>
        <v>7008939308066.4512</v>
      </c>
      <c r="AO687" s="83">
        <f t="shared" si="596"/>
        <v>366868055880</v>
      </c>
      <c r="AP687" s="83">
        <f t="shared" si="596"/>
        <v>853431870909.96997</v>
      </c>
      <c r="AQ687" s="83">
        <f t="shared" si="596"/>
        <v>15960458896509.09</v>
      </c>
      <c r="AR687" s="83">
        <f t="shared" si="596"/>
        <v>892722861086</v>
      </c>
      <c r="AS687" s="83">
        <f t="shared" si="596"/>
        <v>11041678611672.551</v>
      </c>
      <c r="AT687" s="83">
        <f t="shared" si="596"/>
        <v>3715786925750.54</v>
      </c>
      <c r="AU687" s="83">
        <f t="shared" si="596"/>
        <v>363267498000</v>
      </c>
      <c r="AV687" s="83">
        <f t="shared" si="596"/>
        <v>-47071591177478.508</v>
      </c>
      <c r="AW687" s="83">
        <f t="shared" si="596"/>
        <v>49196750849403.211</v>
      </c>
      <c r="AX687" s="83">
        <f t="shared" si="596"/>
        <v>2125159671924.6895</v>
      </c>
    </row>
    <row r="688" spans="1:50" x14ac:dyDescent="0.25">
      <c r="F688" s="84"/>
      <c r="G688" s="85"/>
      <c r="H688" s="85"/>
      <c r="I688" s="85"/>
      <c r="J688" s="85"/>
      <c r="K688" s="85"/>
      <c r="L688" s="85"/>
      <c r="M688" s="85"/>
      <c r="N688" s="85"/>
      <c r="O688" s="85"/>
      <c r="P688" s="85"/>
      <c r="Q688" s="85"/>
      <c r="R688" s="85"/>
      <c r="S688" s="85"/>
      <c r="T688" s="85"/>
      <c r="U688" s="85"/>
      <c r="V688" s="85"/>
      <c r="W688" s="85"/>
      <c r="X688" s="85"/>
      <c r="Y688" s="85"/>
      <c r="Z688" s="85"/>
      <c r="AA688" s="85"/>
      <c r="AB688" s="85"/>
      <c r="AC688" s="85"/>
      <c r="AD688" s="85"/>
      <c r="AE688" s="85"/>
      <c r="AF688" s="85"/>
      <c r="AG688" s="85"/>
      <c r="AH688" s="85"/>
      <c r="AI688" s="85"/>
      <c r="AJ688" s="85"/>
      <c r="AK688" s="85"/>
      <c r="AL688" s="85"/>
      <c r="AM688" s="85"/>
      <c r="AN688" s="85"/>
      <c r="AO688" s="85"/>
      <c r="AP688" s="85"/>
      <c r="AQ688" s="85"/>
      <c r="AR688" s="85"/>
      <c r="AS688" s="85"/>
      <c r="AT688" s="85"/>
      <c r="AU688" s="85"/>
      <c r="AV688" s="85"/>
      <c r="AW688" s="85"/>
      <c r="AX688" s="85"/>
    </row>
    <row r="689" spans="6:50" x14ac:dyDescent="0.25">
      <c r="F689" s="84"/>
    </row>
    <row r="690" spans="6:50" x14ac:dyDescent="0.25">
      <c r="F690" s="84"/>
      <c r="AW690" s="86">
        <v>34</v>
      </c>
      <c r="AX690" s="3" t="s">
        <v>771</v>
      </c>
    </row>
    <row r="691" spans="6:50" x14ac:dyDescent="0.25">
      <c r="F691" s="84"/>
      <c r="AW691" s="86">
        <v>415</v>
      </c>
      <c r="AX691" s="3" t="s">
        <v>772</v>
      </c>
    </row>
    <row r="692" spans="6:50" x14ac:dyDescent="0.25">
      <c r="F692" s="84"/>
      <c r="AW692" s="86">
        <v>93</v>
      </c>
      <c r="AX692" s="3" t="s">
        <v>123</v>
      </c>
    </row>
    <row r="693" spans="6:50" x14ac:dyDescent="0.25">
      <c r="F693" s="84"/>
      <c r="AW693" s="86">
        <f>AW691+AW692</f>
        <v>508</v>
      </c>
      <c r="AX693" s="3" t="s">
        <v>773</v>
      </c>
    </row>
    <row r="694" spans="6:50" x14ac:dyDescent="0.25">
      <c r="F694" s="84"/>
      <c r="AW694" s="86">
        <f>AW690+AW693</f>
        <v>542</v>
      </c>
      <c r="AX694" s="3" t="s">
        <v>774</v>
      </c>
    </row>
  </sheetData>
  <autoFilter ref="A4:AX680">
    <filterColumn colId="0" showButton="0"/>
  </autoFilter>
  <mergeCells count="2">
    <mergeCell ref="A4:B4"/>
    <mergeCell ref="A5:B5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Ringkasan APBD 2017 (All)</vt:lpstr>
    </vt:vector>
  </TitlesOfParts>
  <Company>binakeuda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jhonroy</dc:creator>
  <cp:lastModifiedBy>jhonroy</cp:lastModifiedBy>
  <dcterms:created xsi:type="dcterms:W3CDTF">2018-10-08T10:58:06Z</dcterms:created>
  <dcterms:modified xsi:type="dcterms:W3CDTF">2018-10-08T10:59:16Z</dcterms:modified>
</cp:coreProperties>
</file>